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tabRatio="574" activeTab="1"/>
  </bookViews>
  <sheets>
    <sheet name="ADATOK" sheetId="1" r:id="rId1"/>
    <sheet name="Számítások, válaszok" sheetId="2" r:id="rId2"/>
    <sheet name="Diagram" sheetId="3" r:id="rId3"/>
    <sheet name="Második diagram" sheetId="4" r:id="rId4"/>
    <sheet name="Harmadik diagram" sheetId="5" r:id="rId5"/>
  </sheets>
  <definedNames/>
  <calcPr fullCalcOnLoad="1"/>
</workbook>
</file>

<file path=xl/sharedStrings.xml><?xml version="1.0" encoding="utf-8"?>
<sst xmlns="http://schemas.openxmlformats.org/spreadsheetml/2006/main" count="32" uniqueCount="22">
  <si>
    <t>Balambér Dávid 12. évf.</t>
  </si>
  <si>
    <t>Budapest, Fazekas Mihály Főv. Gyak. Gimn.</t>
  </si>
  <si>
    <t>e-mail: d3osac@fazekas.hu</t>
  </si>
  <si>
    <t>I. 143.</t>
  </si>
  <si>
    <r>
      <t>A lakosok száma (</t>
    </r>
    <r>
      <rPr>
        <b/>
        <i/>
        <sz val="12"/>
        <rFont val="Arial"/>
        <family val="2"/>
      </rPr>
      <t>V</t>
    </r>
    <r>
      <rPr>
        <b/>
        <sz val="12"/>
        <rFont val="Arial"/>
        <family val="2"/>
      </rPr>
      <t>):</t>
    </r>
  </si>
  <si>
    <r>
      <t>A lappangási idő (</t>
    </r>
    <r>
      <rPr>
        <b/>
        <i/>
        <sz val="12"/>
        <rFont val="Arial"/>
        <family val="2"/>
      </rPr>
      <t>L</t>
    </r>
    <r>
      <rPr>
        <b/>
        <sz val="12"/>
        <rFont val="Arial"/>
        <family val="2"/>
      </rPr>
      <t>):</t>
    </r>
  </si>
  <si>
    <r>
      <t>A gyógyulási idő (</t>
    </r>
    <r>
      <rPr>
        <b/>
        <i/>
        <sz val="12"/>
        <rFont val="Arial"/>
        <family val="2"/>
      </rPr>
      <t>B</t>
    </r>
    <r>
      <rPr>
        <b/>
        <sz val="12"/>
        <rFont val="Arial"/>
        <family val="2"/>
      </rPr>
      <t>):</t>
    </r>
  </si>
  <si>
    <r>
      <t>Egy fertőzött által naponta megfertőzöttek száma (</t>
    </r>
    <r>
      <rPr>
        <b/>
        <i/>
        <sz val="12"/>
        <rFont val="Arial"/>
        <family val="2"/>
      </rPr>
      <t>F</t>
    </r>
    <r>
      <rPr>
        <b/>
        <sz val="12"/>
        <rFont val="Arial"/>
        <family val="2"/>
      </rPr>
      <t>):</t>
    </r>
  </si>
  <si>
    <t>A járvány lefolyási ideje (J):</t>
  </si>
  <si>
    <t>Ezen a napon volt a legtöbb beteg otthon (O):</t>
  </si>
  <si>
    <t>Ennyien voltak otthon ekkor (H):</t>
  </si>
  <si>
    <t>fertőzött lakosok száma</t>
  </si>
  <si>
    <t>még nem fertőzöttek száma</t>
  </si>
  <si>
    <t>Otthon gyógyulók száma</t>
  </si>
  <si>
    <t>már nem fertőződők száma</t>
  </si>
  <si>
    <t>a nap száma</t>
  </si>
  <si>
    <t>e napon megfertőződők száma</t>
  </si>
  <si>
    <t>Adatok a járvány lefolyása közben; 100 sorra széthúzva</t>
  </si>
  <si>
    <t>Adatok az egyes napokon; 100 napon keresztül</t>
  </si>
  <si>
    <t>Megjegyzés:</t>
  </si>
  <si>
    <t>Adatok a járvány lefolyása közben; 100 sorra széthúzva köztes lépésekkel</t>
  </si>
  <si>
    <t>Nem tudtam megoldani, hogy a diagram adattartománya függjön a járvány lefolyási idejétől; a "Harmadik diagram" munkalapon lévő diagram hasonlít leginkább a valódihoz, de a "Diagram" munkalapon lévő a helyes, kivéve, ha a járvány több, mint 100 napig tart.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</si>
</sst>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,&quot;nap&quot;"/>
    <numFmt numFmtId="165" formatCode="0&quot; nap&quot;"/>
    <numFmt numFmtId="166" formatCode="0&quot;. nap&quot;"/>
  </numFmts>
  <fonts count="10">
    <font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0"/>
      <color indexed="9"/>
      <name val="Arial CE"/>
      <family val="2"/>
    </font>
    <font>
      <sz val="10"/>
      <color indexed="19"/>
      <name val="Arial CE"/>
      <family val="2"/>
    </font>
    <font>
      <sz val="10"/>
      <color indexed="18"/>
      <name val="Arial CE"/>
      <family val="2"/>
    </font>
    <font>
      <sz val="10"/>
      <color indexed="1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1" fillId="0" borderId="0" xfId="0" applyFont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 vertical="center"/>
      <protection/>
    </xf>
    <xf numFmtId="166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2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" xfId="0" applyFont="1" applyBorder="1" applyAlignment="1">
      <alignment horizontal="right" vertical="center" wrapText="1"/>
    </xf>
    <xf numFmtId="0" fontId="9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A járvány időbeli lefolyása a járvány idejétől függetlenül 100 napon keresztül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 lappangó fertőzöttek száma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'Számítások, válaszok'!$C$7:$C$106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'Számítások, válaszok'!$E$7:$E$106</c:f>
              <c:numCache>
                <c:ptCount val="100"/>
                <c:pt idx="0">
                  <c:v>1</c:v>
                </c:pt>
                <c:pt idx="1">
                  <c:v>3</c:v>
                </c:pt>
                <c:pt idx="2">
                  <c:v>9</c:v>
                </c:pt>
                <c:pt idx="3">
                  <c:v>26</c:v>
                </c:pt>
                <c:pt idx="4">
                  <c:v>76</c:v>
                </c:pt>
                <c:pt idx="5">
                  <c:v>222</c:v>
                </c:pt>
                <c:pt idx="6">
                  <c:v>648</c:v>
                </c:pt>
                <c:pt idx="7">
                  <c:v>1892</c:v>
                </c:pt>
                <c:pt idx="8">
                  <c:v>5524</c:v>
                </c:pt>
                <c:pt idx="9">
                  <c:v>16128</c:v>
                </c:pt>
                <c:pt idx="10">
                  <c:v>47088</c:v>
                </c:pt>
                <c:pt idx="11">
                  <c:v>94245</c:v>
                </c:pt>
                <c:pt idx="12">
                  <c:v>83197</c:v>
                </c:pt>
                <c:pt idx="13">
                  <c:v>50941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Az otthon gyógyuló betegek száma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'Számítások, válaszok'!$C$7:$C$106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'Számítások, válaszok'!$G$7:$G$106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9</c:v>
                </c:pt>
                <c:pt idx="6">
                  <c:v>26</c:v>
                </c:pt>
                <c:pt idx="7">
                  <c:v>76</c:v>
                </c:pt>
                <c:pt idx="8">
                  <c:v>222</c:v>
                </c:pt>
                <c:pt idx="9">
                  <c:v>648</c:v>
                </c:pt>
                <c:pt idx="10">
                  <c:v>1892</c:v>
                </c:pt>
                <c:pt idx="11">
                  <c:v>5524</c:v>
                </c:pt>
                <c:pt idx="12">
                  <c:v>16128</c:v>
                </c:pt>
                <c:pt idx="13">
                  <c:v>47088</c:v>
                </c:pt>
                <c:pt idx="14">
                  <c:v>94245</c:v>
                </c:pt>
                <c:pt idx="15">
                  <c:v>83197</c:v>
                </c:pt>
                <c:pt idx="16">
                  <c:v>50941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A már gyógyultak száma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'Számítások, válaszok'!$C$7:$C$106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'Számítások, válaszok'!$H$7:$H$106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9</c:v>
                </c:pt>
                <c:pt idx="9">
                  <c:v>27</c:v>
                </c:pt>
                <c:pt idx="10">
                  <c:v>79</c:v>
                </c:pt>
                <c:pt idx="11">
                  <c:v>231</c:v>
                </c:pt>
                <c:pt idx="12">
                  <c:v>675</c:v>
                </c:pt>
                <c:pt idx="13">
                  <c:v>1971</c:v>
                </c:pt>
                <c:pt idx="14">
                  <c:v>5755</c:v>
                </c:pt>
                <c:pt idx="15">
                  <c:v>16803</c:v>
                </c:pt>
                <c:pt idx="16">
                  <c:v>49059</c:v>
                </c:pt>
                <c:pt idx="17">
                  <c:v>100000</c:v>
                </c:pt>
                <c:pt idx="18">
                  <c:v>100000</c:v>
                </c:pt>
                <c:pt idx="19">
                  <c:v>100000</c:v>
                </c:pt>
                <c:pt idx="20">
                  <c:v>100000</c:v>
                </c:pt>
                <c:pt idx="21">
                  <c:v>100000</c:v>
                </c:pt>
                <c:pt idx="22">
                  <c:v>100000</c:v>
                </c:pt>
                <c:pt idx="23">
                  <c:v>100000</c:v>
                </c:pt>
                <c:pt idx="24">
                  <c:v>100000</c:v>
                </c:pt>
                <c:pt idx="25">
                  <c:v>100000</c:v>
                </c:pt>
                <c:pt idx="26">
                  <c:v>100000</c:v>
                </c:pt>
                <c:pt idx="27">
                  <c:v>100000</c:v>
                </c:pt>
                <c:pt idx="28">
                  <c:v>100000</c:v>
                </c:pt>
                <c:pt idx="29">
                  <c:v>100000</c:v>
                </c:pt>
                <c:pt idx="30">
                  <c:v>100000</c:v>
                </c:pt>
                <c:pt idx="31">
                  <c:v>100000</c:v>
                </c:pt>
                <c:pt idx="32">
                  <c:v>100000</c:v>
                </c:pt>
                <c:pt idx="33">
                  <c:v>100000</c:v>
                </c:pt>
                <c:pt idx="34">
                  <c:v>100000</c:v>
                </c:pt>
                <c:pt idx="35">
                  <c:v>100000</c:v>
                </c:pt>
                <c:pt idx="36">
                  <c:v>100000</c:v>
                </c:pt>
                <c:pt idx="37">
                  <c:v>100000</c:v>
                </c:pt>
                <c:pt idx="38">
                  <c:v>100000</c:v>
                </c:pt>
                <c:pt idx="39">
                  <c:v>100000</c:v>
                </c:pt>
                <c:pt idx="40">
                  <c:v>100000</c:v>
                </c:pt>
                <c:pt idx="41">
                  <c:v>100000</c:v>
                </c:pt>
                <c:pt idx="42">
                  <c:v>100000</c:v>
                </c:pt>
                <c:pt idx="43">
                  <c:v>100000</c:v>
                </c:pt>
                <c:pt idx="44">
                  <c:v>100000</c:v>
                </c:pt>
                <c:pt idx="45">
                  <c:v>100000</c:v>
                </c:pt>
                <c:pt idx="46">
                  <c:v>100000</c:v>
                </c:pt>
                <c:pt idx="47">
                  <c:v>100000</c:v>
                </c:pt>
                <c:pt idx="48">
                  <c:v>100000</c:v>
                </c:pt>
                <c:pt idx="49">
                  <c:v>100000</c:v>
                </c:pt>
                <c:pt idx="50">
                  <c:v>100000</c:v>
                </c:pt>
                <c:pt idx="51">
                  <c:v>100000</c:v>
                </c:pt>
                <c:pt idx="52">
                  <c:v>100000</c:v>
                </c:pt>
                <c:pt idx="53">
                  <c:v>100000</c:v>
                </c:pt>
                <c:pt idx="54">
                  <c:v>100000</c:v>
                </c:pt>
                <c:pt idx="55">
                  <c:v>100000</c:v>
                </c:pt>
                <c:pt idx="56">
                  <c:v>100000</c:v>
                </c:pt>
                <c:pt idx="57">
                  <c:v>100000</c:v>
                </c:pt>
                <c:pt idx="58">
                  <c:v>100000</c:v>
                </c:pt>
                <c:pt idx="59">
                  <c:v>100000</c:v>
                </c:pt>
                <c:pt idx="60">
                  <c:v>100000</c:v>
                </c:pt>
                <c:pt idx="61">
                  <c:v>100000</c:v>
                </c:pt>
                <c:pt idx="62">
                  <c:v>100000</c:v>
                </c:pt>
                <c:pt idx="63">
                  <c:v>100000</c:v>
                </c:pt>
                <c:pt idx="64">
                  <c:v>100000</c:v>
                </c:pt>
                <c:pt idx="65">
                  <c:v>100000</c:v>
                </c:pt>
                <c:pt idx="66">
                  <c:v>100000</c:v>
                </c:pt>
                <c:pt idx="67">
                  <c:v>100000</c:v>
                </c:pt>
                <c:pt idx="68">
                  <c:v>100000</c:v>
                </c:pt>
                <c:pt idx="69">
                  <c:v>100000</c:v>
                </c:pt>
                <c:pt idx="70">
                  <c:v>100000</c:v>
                </c:pt>
                <c:pt idx="71">
                  <c:v>100000</c:v>
                </c:pt>
                <c:pt idx="72">
                  <c:v>100000</c:v>
                </c:pt>
                <c:pt idx="73">
                  <c:v>100000</c:v>
                </c:pt>
                <c:pt idx="74">
                  <c:v>100000</c:v>
                </c:pt>
                <c:pt idx="75">
                  <c:v>100000</c:v>
                </c:pt>
                <c:pt idx="76">
                  <c:v>100000</c:v>
                </c:pt>
                <c:pt idx="77">
                  <c:v>100000</c:v>
                </c:pt>
                <c:pt idx="78">
                  <c:v>100000</c:v>
                </c:pt>
                <c:pt idx="79">
                  <c:v>100000</c:v>
                </c:pt>
                <c:pt idx="80">
                  <c:v>100000</c:v>
                </c:pt>
                <c:pt idx="81">
                  <c:v>100000</c:v>
                </c:pt>
                <c:pt idx="82">
                  <c:v>100000</c:v>
                </c:pt>
                <c:pt idx="83">
                  <c:v>100000</c:v>
                </c:pt>
                <c:pt idx="84">
                  <c:v>100000</c:v>
                </c:pt>
                <c:pt idx="85">
                  <c:v>100000</c:v>
                </c:pt>
                <c:pt idx="86">
                  <c:v>100000</c:v>
                </c:pt>
                <c:pt idx="87">
                  <c:v>100000</c:v>
                </c:pt>
                <c:pt idx="88">
                  <c:v>100000</c:v>
                </c:pt>
                <c:pt idx="89">
                  <c:v>100000</c:v>
                </c:pt>
                <c:pt idx="90">
                  <c:v>100000</c:v>
                </c:pt>
                <c:pt idx="91">
                  <c:v>100000</c:v>
                </c:pt>
                <c:pt idx="92">
                  <c:v>100000</c:v>
                </c:pt>
                <c:pt idx="93">
                  <c:v>100000</c:v>
                </c:pt>
                <c:pt idx="94">
                  <c:v>100000</c:v>
                </c:pt>
                <c:pt idx="95">
                  <c:v>100000</c:v>
                </c:pt>
                <c:pt idx="96">
                  <c:v>100000</c:v>
                </c:pt>
                <c:pt idx="97">
                  <c:v>100000</c:v>
                </c:pt>
                <c:pt idx="98">
                  <c:v>100000</c:v>
                </c:pt>
                <c:pt idx="99">
                  <c:v>100000</c:v>
                </c:pt>
              </c:numCache>
            </c:numRef>
          </c:val>
          <c:smooth val="0"/>
        </c:ser>
        <c:axId val="7220590"/>
        <c:axId val="64985311"/>
      </c:lineChart>
      <c:catAx>
        <c:axId val="7220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az eltelt napok száma (az aznapi nap száma)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85311"/>
        <c:crosses val="autoZero"/>
        <c:auto val="1"/>
        <c:lblOffset val="100"/>
        <c:tickLblSkip val="3"/>
        <c:tickMarkSkip val="3"/>
        <c:noMultiLvlLbl val="0"/>
      </c:catAx>
      <c:valAx>
        <c:axId val="64985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20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A járvány lefolyása pontosan a járvány kezdetétől a végéig, de rossz görbeillesztéssel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A lappangó fertőzöttek száma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'Számítások, válaszok'!$I$7:$I$107</c:f>
              <c:numCache>
                <c:ptCount val="1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14</c:v>
                </c:pt>
                <c:pt idx="78">
                  <c:v>14</c:v>
                </c:pt>
                <c:pt idx="79">
                  <c:v>14</c:v>
                </c:pt>
                <c:pt idx="80">
                  <c:v>14</c:v>
                </c:pt>
                <c:pt idx="81">
                  <c:v>14</c:v>
                </c:pt>
                <c:pt idx="82">
                  <c:v>14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0">
                  <c:v>18</c:v>
                </c:pt>
              </c:numCache>
            </c:numRef>
          </c:cat>
          <c:val>
            <c:numRef>
              <c:f>'Számítások, válaszok'!$J$7:$J$107</c:f>
              <c:numCache>
                <c:ptCount val="1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26</c:v>
                </c:pt>
                <c:pt idx="19">
                  <c:v>26</c:v>
                </c:pt>
                <c:pt idx="20">
                  <c:v>26</c:v>
                </c:pt>
                <c:pt idx="21">
                  <c:v>26</c:v>
                </c:pt>
                <c:pt idx="22">
                  <c:v>26</c:v>
                </c:pt>
                <c:pt idx="23">
                  <c:v>26</c:v>
                </c:pt>
                <c:pt idx="24">
                  <c:v>76</c:v>
                </c:pt>
                <c:pt idx="25">
                  <c:v>76</c:v>
                </c:pt>
                <c:pt idx="26">
                  <c:v>76</c:v>
                </c:pt>
                <c:pt idx="27">
                  <c:v>76</c:v>
                </c:pt>
                <c:pt idx="28">
                  <c:v>76</c:v>
                </c:pt>
                <c:pt idx="29">
                  <c:v>76</c:v>
                </c:pt>
                <c:pt idx="30">
                  <c:v>222</c:v>
                </c:pt>
                <c:pt idx="31">
                  <c:v>222</c:v>
                </c:pt>
                <c:pt idx="32">
                  <c:v>222</c:v>
                </c:pt>
                <c:pt idx="33">
                  <c:v>222</c:v>
                </c:pt>
                <c:pt idx="34">
                  <c:v>222</c:v>
                </c:pt>
                <c:pt idx="35">
                  <c:v>222</c:v>
                </c:pt>
                <c:pt idx="36">
                  <c:v>648</c:v>
                </c:pt>
                <c:pt idx="37">
                  <c:v>648</c:v>
                </c:pt>
                <c:pt idx="38">
                  <c:v>648</c:v>
                </c:pt>
                <c:pt idx="39">
                  <c:v>648</c:v>
                </c:pt>
                <c:pt idx="40">
                  <c:v>648</c:v>
                </c:pt>
                <c:pt idx="41">
                  <c:v>648</c:v>
                </c:pt>
                <c:pt idx="42">
                  <c:v>1892</c:v>
                </c:pt>
                <c:pt idx="43">
                  <c:v>1892</c:v>
                </c:pt>
                <c:pt idx="44">
                  <c:v>1892</c:v>
                </c:pt>
                <c:pt idx="45">
                  <c:v>1892</c:v>
                </c:pt>
                <c:pt idx="46">
                  <c:v>1892</c:v>
                </c:pt>
                <c:pt idx="47">
                  <c:v>1892</c:v>
                </c:pt>
                <c:pt idx="48">
                  <c:v>5524</c:v>
                </c:pt>
                <c:pt idx="49">
                  <c:v>5524</c:v>
                </c:pt>
                <c:pt idx="50">
                  <c:v>5524</c:v>
                </c:pt>
                <c:pt idx="51">
                  <c:v>5524</c:v>
                </c:pt>
                <c:pt idx="52">
                  <c:v>5524</c:v>
                </c:pt>
                <c:pt idx="53">
                  <c:v>16128</c:v>
                </c:pt>
                <c:pt idx="54">
                  <c:v>16128</c:v>
                </c:pt>
                <c:pt idx="55">
                  <c:v>16128</c:v>
                </c:pt>
                <c:pt idx="56">
                  <c:v>16128</c:v>
                </c:pt>
                <c:pt idx="57">
                  <c:v>16128</c:v>
                </c:pt>
                <c:pt idx="58">
                  <c:v>16128</c:v>
                </c:pt>
                <c:pt idx="59">
                  <c:v>47088</c:v>
                </c:pt>
                <c:pt idx="60">
                  <c:v>47088</c:v>
                </c:pt>
                <c:pt idx="61">
                  <c:v>47088</c:v>
                </c:pt>
                <c:pt idx="62">
                  <c:v>47088</c:v>
                </c:pt>
                <c:pt idx="63">
                  <c:v>47088</c:v>
                </c:pt>
                <c:pt idx="64">
                  <c:v>47088</c:v>
                </c:pt>
                <c:pt idx="65">
                  <c:v>94245</c:v>
                </c:pt>
                <c:pt idx="66">
                  <c:v>94245</c:v>
                </c:pt>
                <c:pt idx="67">
                  <c:v>94245</c:v>
                </c:pt>
                <c:pt idx="68">
                  <c:v>94245</c:v>
                </c:pt>
                <c:pt idx="69">
                  <c:v>94245</c:v>
                </c:pt>
                <c:pt idx="70">
                  <c:v>94245</c:v>
                </c:pt>
                <c:pt idx="71">
                  <c:v>83197</c:v>
                </c:pt>
                <c:pt idx="72">
                  <c:v>83197</c:v>
                </c:pt>
                <c:pt idx="73">
                  <c:v>83197</c:v>
                </c:pt>
                <c:pt idx="74">
                  <c:v>83197</c:v>
                </c:pt>
                <c:pt idx="75">
                  <c:v>83197</c:v>
                </c:pt>
                <c:pt idx="76">
                  <c:v>83197</c:v>
                </c:pt>
                <c:pt idx="77">
                  <c:v>50941</c:v>
                </c:pt>
                <c:pt idx="78">
                  <c:v>50941</c:v>
                </c:pt>
                <c:pt idx="79">
                  <c:v>50941</c:v>
                </c:pt>
                <c:pt idx="80">
                  <c:v>50941</c:v>
                </c:pt>
                <c:pt idx="81">
                  <c:v>50941</c:v>
                </c:pt>
                <c:pt idx="82">
                  <c:v>50941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Az otthon gyógyuló betegek száma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'Számítások, válaszok'!$I$7:$I$107</c:f>
              <c:numCache>
                <c:ptCount val="1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14</c:v>
                </c:pt>
                <c:pt idx="78">
                  <c:v>14</c:v>
                </c:pt>
                <c:pt idx="79">
                  <c:v>14</c:v>
                </c:pt>
                <c:pt idx="80">
                  <c:v>14</c:v>
                </c:pt>
                <c:pt idx="81">
                  <c:v>14</c:v>
                </c:pt>
                <c:pt idx="82">
                  <c:v>14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0">
                  <c:v>18</c:v>
                </c:pt>
              </c:numCache>
            </c:numRef>
          </c:cat>
          <c:val>
            <c:numRef>
              <c:f>'Számítások, válaszok'!$K$7:$K$107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76</c:v>
                </c:pt>
                <c:pt idx="43">
                  <c:v>76</c:v>
                </c:pt>
                <c:pt idx="44">
                  <c:v>76</c:v>
                </c:pt>
                <c:pt idx="45">
                  <c:v>76</c:v>
                </c:pt>
                <c:pt idx="46">
                  <c:v>76</c:v>
                </c:pt>
                <c:pt idx="47">
                  <c:v>76</c:v>
                </c:pt>
                <c:pt idx="48">
                  <c:v>222</c:v>
                </c:pt>
                <c:pt idx="49">
                  <c:v>222</c:v>
                </c:pt>
                <c:pt idx="50">
                  <c:v>222</c:v>
                </c:pt>
                <c:pt idx="51">
                  <c:v>222</c:v>
                </c:pt>
                <c:pt idx="52">
                  <c:v>222</c:v>
                </c:pt>
                <c:pt idx="53">
                  <c:v>648</c:v>
                </c:pt>
                <c:pt idx="54">
                  <c:v>648</c:v>
                </c:pt>
                <c:pt idx="55">
                  <c:v>648</c:v>
                </c:pt>
                <c:pt idx="56">
                  <c:v>648</c:v>
                </c:pt>
                <c:pt idx="57">
                  <c:v>648</c:v>
                </c:pt>
                <c:pt idx="58">
                  <c:v>648</c:v>
                </c:pt>
                <c:pt idx="59">
                  <c:v>1892</c:v>
                </c:pt>
                <c:pt idx="60">
                  <c:v>1892</c:v>
                </c:pt>
                <c:pt idx="61">
                  <c:v>1892</c:v>
                </c:pt>
                <c:pt idx="62">
                  <c:v>1892</c:v>
                </c:pt>
                <c:pt idx="63">
                  <c:v>1892</c:v>
                </c:pt>
                <c:pt idx="64">
                  <c:v>1892</c:v>
                </c:pt>
                <c:pt idx="65">
                  <c:v>5524</c:v>
                </c:pt>
                <c:pt idx="66">
                  <c:v>5524</c:v>
                </c:pt>
                <c:pt idx="67">
                  <c:v>5524</c:v>
                </c:pt>
                <c:pt idx="68">
                  <c:v>5524</c:v>
                </c:pt>
                <c:pt idx="69">
                  <c:v>5524</c:v>
                </c:pt>
                <c:pt idx="70">
                  <c:v>5524</c:v>
                </c:pt>
                <c:pt idx="71">
                  <c:v>16128</c:v>
                </c:pt>
                <c:pt idx="72">
                  <c:v>16128</c:v>
                </c:pt>
                <c:pt idx="73">
                  <c:v>16128</c:v>
                </c:pt>
                <c:pt idx="74">
                  <c:v>16128</c:v>
                </c:pt>
                <c:pt idx="75">
                  <c:v>16128</c:v>
                </c:pt>
                <c:pt idx="76">
                  <c:v>16128</c:v>
                </c:pt>
                <c:pt idx="77">
                  <c:v>47088</c:v>
                </c:pt>
                <c:pt idx="78">
                  <c:v>47088</c:v>
                </c:pt>
                <c:pt idx="79">
                  <c:v>47088</c:v>
                </c:pt>
                <c:pt idx="80">
                  <c:v>47088</c:v>
                </c:pt>
                <c:pt idx="81">
                  <c:v>47088</c:v>
                </c:pt>
                <c:pt idx="82">
                  <c:v>47088</c:v>
                </c:pt>
                <c:pt idx="83">
                  <c:v>94245</c:v>
                </c:pt>
                <c:pt idx="84">
                  <c:v>94245</c:v>
                </c:pt>
                <c:pt idx="85">
                  <c:v>94245</c:v>
                </c:pt>
                <c:pt idx="86">
                  <c:v>94245</c:v>
                </c:pt>
                <c:pt idx="87">
                  <c:v>94245</c:v>
                </c:pt>
                <c:pt idx="88">
                  <c:v>94245</c:v>
                </c:pt>
                <c:pt idx="89">
                  <c:v>83197</c:v>
                </c:pt>
                <c:pt idx="90">
                  <c:v>83197</c:v>
                </c:pt>
                <c:pt idx="91">
                  <c:v>83197</c:v>
                </c:pt>
                <c:pt idx="92">
                  <c:v>83197</c:v>
                </c:pt>
                <c:pt idx="93">
                  <c:v>83197</c:v>
                </c:pt>
                <c:pt idx="94">
                  <c:v>83197</c:v>
                </c:pt>
                <c:pt idx="95">
                  <c:v>50941</c:v>
                </c:pt>
                <c:pt idx="96">
                  <c:v>50941</c:v>
                </c:pt>
                <c:pt idx="97">
                  <c:v>50941</c:v>
                </c:pt>
                <c:pt idx="98">
                  <c:v>50941</c:v>
                </c:pt>
                <c:pt idx="99">
                  <c:v>50941</c:v>
                </c:pt>
                <c:pt idx="100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 már gyógyultak száma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'Számítások, válaszok'!$I$7:$I$107</c:f>
              <c:numCache>
                <c:ptCount val="1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14</c:v>
                </c:pt>
                <c:pt idx="78">
                  <c:v>14</c:v>
                </c:pt>
                <c:pt idx="79">
                  <c:v>14</c:v>
                </c:pt>
                <c:pt idx="80">
                  <c:v>14</c:v>
                </c:pt>
                <c:pt idx="81">
                  <c:v>14</c:v>
                </c:pt>
                <c:pt idx="82">
                  <c:v>14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0">
                  <c:v>18</c:v>
                </c:pt>
              </c:numCache>
            </c:numRef>
          </c:cat>
          <c:val>
            <c:numRef>
              <c:f>'Számítások, válaszok'!$L$7:$L$107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79</c:v>
                </c:pt>
                <c:pt idx="60">
                  <c:v>79</c:v>
                </c:pt>
                <c:pt idx="61">
                  <c:v>79</c:v>
                </c:pt>
                <c:pt idx="62">
                  <c:v>79</c:v>
                </c:pt>
                <c:pt idx="63">
                  <c:v>79</c:v>
                </c:pt>
                <c:pt idx="64">
                  <c:v>79</c:v>
                </c:pt>
                <c:pt idx="65">
                  <c:v>231</c:v>
                </c:pt>
                <c:pt idx="66">
                  <c:v>231</c:v>
                </c:pt>
                <c:pt idx="67">
                  <c:v>231</c:v>
                </c:pt>
                <c:pt idx="68">
                  <c:v>231</c:v>
                </c:pt>
                <c:pt idx="69">
                  <c:v>231</c:v>
                </c:pt>
                <c:pt idx="70">
                  <c:v>231</c:v>
                </c:pt>
                <c:pt idx="71">
                  <c:v>675</c:v>
                </c:pt>
                <c:pt idx="72">
                  <c:v>675</c:v>
                </c:pt>
                <c:pt idx="73">
                  <c:v>675</c:v>
                </c:pt>
                <c:pt idx="74">
                  <c:v>675</c:v>
                </c:pt>
                <c:pt idx="75">
                  <c:v>675</c:v>
                </c:pt>
                <c:pt idx="76">
                  <c:v>675</c:v>
                </c:pt>
                <c:pt idx="77">
                  <c:v>1971</c:v>
                </c:pt>
                <c:pt idx="78">
                  <c:v>1971</c:v>
                </c:pt>
                <c:pt idx="79">
                  <c:v>1971</c:v>
                </c:pt>
                <c:pt idx="80">
                  <c:v>1971</c:v>
                </c:pt>
                <c:pt idx="81">
                  <c:v>1971</c:v>
                </c:pt>
                <c:pt idx="82">
                  <c:v>1971</c:v>
                </c:pt>
                <c:pt idx="83">
                  <c:v>5755</c:v>
                </c:pt>
                <c:pt idx="84">
                  <c:v>5755</c:v>
                </c:pt>
                <c:pt idx="85">
                  <c:v>5755</c:v>
                </c:pt>
                <c:pt idx="86">
                  <c:v>5755</c:v>
                </c:pt>
                <c:pt idx="87">
                  <c:v>5755</c:v>
                </c:pt>
                <c:pt idx="88">
                  <c:v>5755</c:v>
                </c:pt>
                <c:pt idx="89">
                  <c:v>16803</c:v>
                </c:pt>
                <c:pt idx="90">
                  <c:v>16803</c:v>
                </c:pt>
                <c:pt idx="91">
                  <c:v>16803</c:v>
                </c:pt>
                <c:pt idx="92">
                  <c:v>16803</c:v>
                </c:pt>
                <c:pt idx="93">
                  <c:v>16803</c:v>
                </c:pt>
                <c:pt idx="94">
                  <c:v>16803</c:v>
                </c:pt>
                <c:pt idx="95">
                  <c:v>49059</c:v>
                </c:pt>
                <c:pt idx="96">
                  <c:v>49059</c:v>
                </c:pt>
                <c:pt idx="97">
                  <c:v>49059</c:v>
                </c:pt>
                <c:pt idx="98">
                  <c:v>49059</c:v>
                </c:pt>
                <c:pt idx="99">
                  <c:v>49059</c:v>
                </c:pt>
                <c:pt idx="100">
                  <c:v>100000</c:v>
                </c:pt>
              </c:numCache>
            </c:numRef>
          </c:val>
          <c:smooth val="0"/>
        </c:ser>
        <c:axId val="47996888"/>
        <c:axId val="29318809"/>
      </c:lineChart>
      <c:catAx>
        <c:axId val="47996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az eltelt napok száma, (nem mindig ugyanakkora osztásközökkel)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18809"/>
        <c:crosses val="autoZero"/>
        <c:auto val="1"/>
        <c:lblOffset val="100"/>
        <c:noMultiLvlLbl val="0"/>
      </c:catAx>
      <c:valAx>
        <c:axId val="293188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96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A járvány lefolyása pontosan a járvány kezdetétől a végéig, kevésbé rossz görbeillesztéssel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A lappangó fertőzöttek száma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'Számítások, válaszok'!$O$7:$O$107</c:f>
              <c:numCache>
                <c:ptCount val="101"/>
                <c:pt idx="0">
                  <c:v>1</c:v>
                </c:pt>
                <c:pt idx="6">
                  <c:v>2</c:v>
                </c:pt>
                <c:pt idx="12">
                  <c:v>3</c:v>
                </c:pt>
                <c:pt idx="18">
                  <c:v>4</c:v>
                </c:pt>
                <c:pt idx="24">
                  <c:v>5</c:v>
                </c:pt>
                <c:pt idx="30">
                  <c:v>6</c:v>
                </c:pt>
                <c:pt idx="36">
                  <c:v>7</c:v>
                </c:pt>
                <c:pt idx="42">
                  <c:v>8</c:v>
                </c:pt>
                <c:pt idx="48">
                  <c:v>9</c:v>
                </c:pt>
                <c:pt idx="53">
                  <c:v>10</c:v>
                </c:pt>
                <c:pt idx="59">
                  <c:v>11</c:v>
                </c:pt>
                <c:pt idx="65">
                  <c:v>12</c:v>
                </c:pt>
                <c:pt idx="71">
                  <c:v>13</c:v>
                </c:pt>
                <c:pt idx="77">
                  <c:v>14</c:v>
                </c:pt>
                <c:pt idx="83">
                  <c:v>15</c:v>
                </c:pt>
                <c:pt idx="89">
                  <c:v>16</c:v>
                </c:pt>
                <c:pt idx="95">
                  <c:v>17</c:v>
                </c:pt>
                <c:pt idx="100">
                  <c:v>18</c:v>
                </c:pt>
              </c:numCache>
            </c:numRef>
          </c:cat>
          <c:val>
            <c:numRef>
              <c:f>'Számítások, válaszok'!$P$7:$P$107</c:f>
              <c:numCache>
                <c:ptCount val="101"/>
                <c:pt idx="0">
                  <c:v>1</c:v>
                </c:pt>
                <c:pt idx="1">
                  <c:v>1.3333333333333335</c:v>
                </c:pt>
                <c:pt idx="2">
                  <c:v>1.6666666666666665</c:v>
                </c:pt>
                <c:pt idx="3">
                  <c:v>2</c:v>
                </c:pt>
                <c:pt idx="4">
                  <c:v>2.3333333333333335</c:v>
                </c:pt>
                <c:pt idx="5">
                  <c:v>2.6666666666666665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11.833333333333332</c:v>
                </c:pt>
                <c:pt idx="14">
                  <c:v>14.666666666666666</c:v>
                </c:pt>
                <c:pt idx="15">
                  <c:v>17.5</c:v>
                </c:pt>
                <c:pt idx="16">
                  <c:v>20.333333333333332</c:v>
                </c:pt>
                <c:pt idx="17">
                  <c:v>23.166666666666668</c:v>
                </c:pt>
                <c:pt idx="18">
                  <c:v>26</c:v>
                </c:pt>
                <c:pt idx="19">
                  <c:v>34.333333333333336</c:v>
                </c:pt>
                <c:pt idx="20">
                  <c:v>42.666666666666664</c:v>
                </c:pt>
                <c:pt idx="21">
                  <c:v>51</c:v>
                </c:pt>
                <c:pt idx="22">
                  <c:v>59.33333333333333</c:v>
                </c:pt>
                <c:pt idx="23">
                  <c:v>67.66666666666667</c:v>
                </c:pt>
                <c:pt idx="24">
                  <c:v>76</c:v>
                </c:pt>
                <c:pt idx="25">
                  <c:v>100.33333333333334</c:v>
                </c:pt>
                <c:pt idx="26">
                  <c:v>124.66666666666666</c:v>
                </c:pt>
                <c:pt idx="27">
                  <c:v>149</c:v>
                </c:pt>
                <c:pt idx="28">
                  <c:v>173.33333333333334</c:v>
                </c:pt>
                <c:pt idx="29">
                  <c:v>197.66666666666666</c:v>
                </c:pt>
                <c:pt idx="30">
                  <c:v>222</c:v>
                </c:pt>
                <c:pt idx="31">
                  <c:v>293</c:v>
                </c:pt>
                <c:pt idx="32">
                  <c:v>364</c:v>
                </c:pt>
                <c:pt idx="33">
                  <c:v>435</c:v>
                </c:pt>
                <c:pt idx="34">
                  <c:v>506</c:v>
                </c:pt>
                <c:pt idx="35">
                  <c:v>577</c:v>
                </c:pt>
                <c:pt idx="36">
                  <c:v>648</c:v>
                </c:pt>
                <c:pt idx="37">
                  <c:v>855.3333333333333</c:v>
                </c:pt>
                <c:pt idx="38">
                  <c:v>1062.6666666666665</c:v>
                </c:pt>
                <c:pt idx="39">
                  <c:v>1270</c:v>
                </c:pt>
                <c:pt idx="40">
                  <c:v>1477.3333333333333</c:v>
                </c:pt>
                <c:pt idx="41">
                  <c:v>1684.6666666666667</c:v>
                </c:pt>
                <c:pt idx="42">
                  <c:v>1892</c:v>
                </c:pt>
                <c:pt idx="43">
                  <c:v>2497.3333333333335</c:v>
                </c:pt>
                <c:pt idx="44">
                  <c:v>3102.6666666666665</c:v>
                </c:pt>
                <c:pt idx="45">
                  <c:v>3708</c:v>
                </c:pt>
                <c:pt idx="46">
                  <c:v>4313.333333333333</c:v>
                </c:pt>
                <c:pt idx="47">
                  <c:v>4918.666666666667</c:v>
                </c:pt>
                <c:pt idx="48">
                  <c:v>5524</c:v>
                </c:pt>
                <c:pt idx="49">
                  <c:v>7644.8</c:v>
                </c:pt>
                <c:pt idx="50">
                  <c:v>9765.6</c:v>
                </c:pt>
                <c:pt idx="51">
                  <c:v>11886.4</c:v>
                </c:pt>
                <c:pt idx="52">
                  <c:v>14007.2</c:v>
                </c:pt>
                <c:pt idx="53">
                  <c:v>16128</c:v>
                </c:pt>
                <c:pt idx="54">
                  <c:v>21288</c:v>
                </c:pt>
                <c:pt idx="55">
                  <c:v>26448</c:v>
                </c:pt>
                <c:pt idx="56">
                  <c:v>31608</c:v>
                </c:pt>
                <c:pt idx="57">
                  <c:v>36768</c:v>
                </c:pt>
                <c:pt idx="58">
                  <c:v>41928</c:v>
                </c:pt>
                <c:pt idx="59">
                  <c:v>47088</c:v>
                </c:pt>
                <c:pt idx="60">
                  <c:v>54947.5</c:v>
                </c:pt>
                <c:pt idx="61">
                  <c:v>62807</c:v>
                </c:pt>
                <c:pt idx="62">
                  <c:v>70666.5</c:v>
                </c:pt>
                <c:pt idx="63">
                  <c:v>78526</c:v>
                </c:pt>
                <c:pt idx="64">
                  <c:v>86385.5</c:v>
                </c:pt>
                <c:pt idx="65">
                  <c:v>94245</c:v>
                </c:pt>
                <c:pt idx="66">
                  <c:v>92403.66666666667</c:v>
                </c:pt>
                <c:pt idx="67">
                  <c:v>90562.33333333333</c:v>
                </c:pt>
                <c:pt idx="68">
                  <c:v>88721</c:v>
                </c:pt>
                <c:pt idx="69">
                  <c:v>86879.66666666666</c:v>
                </c:pt>
                <c:pt idx="70">
                  <c:v>85038.33333333334</c:v>
                </c:pt>
                <c:pt idx="71">
                  <c:v>83197</c:v>
                </c:pt>
                <c:pt idx="72">
                  <c:v>77821.00000000001</c:v>
                </c:pt>
                <c:pt idx="73">
                  <c:v>72445</c:v>
                </c:pt>
                <c:pt idx="74">
                  <c:v>67069</c:v>
                </c:pt>
                <c:pt idx="75">
                  <c:v>61693</c:v>
                </c:pt>
                <c:pt idx="76">
                  <c:v>56317</c:v>
                </c:pt>
                <c:pt idx="77">
                  <c:v>50941</c:v>
                </c:pt>
                <c:pt idx="78">
                  <c:v>42450.833333333336</c:v>
                </c:pt>
                <c:pt idx="79">
                  <c:v>33960.666666666664</c:v>
                </c:pt>
                <c:pt idx="80">
                  <c:v>25470.5</c:v>
                </c:pt>
                <c:pt idx="81">
                  <c:v>16980.333333333332</c:v>
                </c:pt>
                <c:pt idx="82">
                  <c:v>8490.166666666666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Az otthon gyógyuló betegek száma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'Számítások, válaszok'!$O$7:$O$107</c:f>
              <c:numCache>
                <c:ptCount val="101"/>
                <c:pt idx="0">
                  <c:v>1</c:v>
                </c:pt>
                <c:pt idx="6">
                  <c:v>2</c:v>
                </c:pt>
                <c:pt idx="12">
                  <c:v>3</c:v>
                </c:pt>
                <c:pt idx="18">
                  <c:v>4</c:v>
                </c:pt>
                <c:pt idx="24">
                  <c:v>5</c:v>
                </c:pt>
                <c:pt idx="30">
                  <c:v>6</c:v>
                </c:pt>
                <c:pt idx="36">
                  <c:v>7</c:v>
                </c:pt>
                <c:pt idx="42">
                  <c:v>8</c:v>
                </c:pt>
                <c:pt idx="48">
                  <c:v>9</c:v>
                </c:pt>
                <c:pt idx="53">
                  <c:v>10</c:v>
                </c:pt>
                <c:pt idx="59">
                  <c:v>11</c:v>
                </c:pt>
                <c:pt idx="65">
                  <c:v>12</c:v>
                </c:pt>
                <c:pt idx="71">
                  <c:v>13</c:v>
                </c:pt>
                <c:pt idx="77">
                  <c:v>14</c:v>
                </c:pt>
                <c:pt idx="83">
                  <c:v>15</c:v>
                </c:pt>
                <c:pt idx="89">
                  <c:v>16</c:v>
                </c:pt>
                <c:pt idx="95">
                  <c:v>17</c:v>
                </c:pt>
                <c:pt idx="100">
                  <c:v>18</c:v>
                </c:pt>
              </c:numCache>
            </c:numRef>
          </c:cat>
          <c:val>
            <c:numRef>
              <c:f>'Számítások, válaszok'!$Q$7:$Q$107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0.16666666666666666</c:v>
                </c:pt>
                <c:pt idx="14">
                  <c:v>0.3333333333333333</c:v>
                </c:pt>
                <c:pt idx="15">
                  <c:v>0.5</c:v>
                </c:pt>
                <c:pt idx="16">
                  <c:v>0.6666666666666666</c:v>
                </c:pt>
                <c:pt idx="17">
                  <c:v>0.8333333333333334</c:v>
                </c:pt>
                <c:pt idx="18">
                  <c:v>1</c:v>
                </c:pt>
                <c:pt idx="19">
                  <c:v>1.3333333333333335</c:v>
                </c:pt>
                <c:pt idx="20">
                  <c:v>1.6666666666666665</c:v>
                </c:pt>
                <c:pt idx="21">
                  <c:v>2</c:v>
                </c:pt>
                <c:pt idx="22">
                  <c:v>2.3333333333333335</c:v>
                </c:pt>
                <c:pt idx="23">
                  <c:v>2.6666666666666665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11.833333333333332</c:v>
                </c:pt>
                <c:pt idx="32">
                  <c:v>14.666666666666666</c:v>
                </c:pt>
                <c:pt idx="33">
                  <c:v>17.5</c:v>
                </c:pt>
                <c:pt idx="34">
                  <c:v>20.333333333333332</c:v>
                </c:pt>
                <c:pt idx="35">
                  <c:v>23.166666666666668</c:v>
                </c:pt>
                <c:pt idx="36">
                  <c:v>26</c:v>
                </c:pt>
                <c:pt idx="37">
                  <c:v>34.333333333333336</c:v>
                </c:pt>
                <c:pt idx="38">
                  <c:v>42.666666666666664</c:v>
                </c:pt>
                <c:pt idx="39">
                  <c:v>51</c:v>
                </c:pt>
                <c:pt idx="40">
                  <c:v>59.33333333333333</c:v>
                </c:pt>
                <c:pt idx="41">
                  <c:v>67.66666666666667</c:v>
                </c:pt>
                <c:pt idx="42">
                  <c:v>76</c:v>
                </c:pt>
                <c:pt idx="43">
                  <c:v>100.33333333333334</c:v>
                </c:pt>
                <c:pt idx="44">
                  <c:v>124.66666666666666</c:v>
                </c:pt>
                <c:pt idx="45">
                  <c:v>149</c:v>
                </c:pt>
                <c:pt idx="46">
                  <c:v>173.33333333333334</c:v>
                </c:pt>
                <c:pt idx="47">
                  <c:v>197.66666666666666</c:v>
                </c:pt>
                <c:pt idx="48">
                  <c:v>222</c:v>
                </c:pt>
                <c:pt idx="49">
                  <c:v>307.20000000000005</c:v>
                </c:pt>
                <c:pt idx="50">
                  <c:v>392.4</c:v>
                </c:pt>
                <c:pt idx="51">
                  <c:v>477.6</c:v>
                </c:pt>
                <c:pt idx="52">
                  <c:v>562.8</c:v>
                </c:pt>
                <c:pt idx="53">
                  <c:v>648</c:v>
                </c:pt>
                <c:pt idx="54">
                  <c:v>855.3333333333333</c:v>
                </c:pt>
                <c:pt idx="55">
                  <c:v>1062.6666666666665</c:v>
                </c:pt>
                <c:pt idx="56">
                  <c:v>1270</c:v>
                </c:pt>
                <c:pt idx="57">
                  <c:v>1477.3333333333333</c:v>
                </c:pt>
                <c:pt idx="58">
                  <c:v>1684.6666666666667</c:v>
                </c:pt>
                <c:pt idx="59">
                  <c:v>1892</c:v>
                </c:pt>
                <c:pt idx="60">
                  <c:v>2497.3333333333335</c:v>
                </c:pt>
                <c:pt idx="61">
                  <c:v>3102.6666666666665</c:v>
                </c:pt>
                <c:pt idx="62">
                  <c:v>3708</c:v>
                </c:pt>
                <c:pt idx="63">
                  <c:v>4313.333333333333</c:v>
                </c:pt>
                <c:pt idx="64">
                  <c:v>4918.666666666667</c:v>
                </c:pt>
                <c:pt idx="65">
                  <c:v>5524</c:v>
                </c:pt>
                <c:pt idx="66">
                  <c:v>7291.333333333334</c:v>
                </c:pt>
                <c:pt idx="67">
                  <c:v>9058.666666666666</c:v>
                </c:pt>
                <c:pt idx="68">
                  <c:v>10826</c:v>
                </c:pt>
                <c:pt idx="69">
                  <c:v>12593.333333333334</c:v>
                </c:pt>
                <c:pt idx="70">
                  <c:v>14360.666666666666</c:v>
                </c:pt>
                <c:pt idx="71">
                  <c:v>16128</c:v>
                </c:pt>
                <c:pt idx="72">
                  <c:v>21288</c:v>
                </c:pt>
                <c:pt idx="73">
                  <c:v>26448</c:v>
                </c:pt>
                <c:pt idx="74">
                  <c:v>31608</c:v>
                </c:pt>
                <c:pt idx="75">
                  <c:v>36768</c:v>
                </c:pt>
                <c:pt idx="76">
                  <c:v>41928</c:v>
                </c:pt>
                <c:pt idx="77">
                  <c:v>47088</c:v>
                </c:pt>
                <c:pt idx="78">
                  <c:v>54947.5</c:v>
                </c:pt>
                <c:pt idx="79">
                  <c:v>62807</c:v>
                </c:pt>
                <c:pt idx="80">
                  <c:v>70666.5</c:v>
                </c:pt>
                <c:pt idx="81">
                  <c:v>78526</c:v>
                </c:pt>
                <c:pt idx="82">
                  <c:v>86385.5</c:v>
                </c:pt>
                <c:pt idx="83">
                  <c:v>94245</c:v>
                </c:pt>
                <c:pt idx="84">
                  <c:v>92403.66666666667</c:v>
                </c:pt>
                <c:pt idx="85">
                  <c:v>90562.33333333333</c:v>
                </c:pt>
                <c:pt idx="86">
                  <c:v>88721</c:v>
                </c:pt>
                <c:pt idx="87">
                  <c:v>86879.66666666666</c:v>
                </c:pt>
                <c:pt idx="88">
                  <c:v>85038.33333333334</c:v>
                </c:pt>
                <c:pt idx="89">
                  <c:v>83197</c:v>
                </c:pt>
                <c:pt idx="90">
                  <c:v>77821.00000000001</c:v>
                </c:pt>
                <c:pt idx="91">
                  <c:v>72445</c:v>
                </c:pt>
                <c:pt idx="92">
                  <c:v>67069</c:v>
                </c:pt>
                <c:pt idx="93">
                  <c:v>61693</c:v>
                </c:pt>
                <c:pt idx="94">
                  <c:v>56317</c:v>
                </c:pt>
                <c:pt idx="95">
                  <c:v>50941</c:v>
                </c:pt>
                <c:pt idx="96">
                  <c:v>40752.8</c:v>
                </c:pt>
                <c:pt idx="97">
                  <c:v>30564.6</c:v>
                </c:pt>
                <c:pt idx="98">
                  <c:v>20376.4</c:v>
                </c:pt>
                <c:pt idx="99">
                  <c:v>10188.2</c:v>
                </c:pt>
                <c:pt idx="100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 már gyógyultak száma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'Számítások, válaszok'!$O$7:$O$107</c:f>
              <c:numCache>
                <c:ptCount val="101"/>
                <c:pt idx="0">
                  <c:v>1</c:v>
                </c:pt>
                <c:pt idx="6">
                  <c:v>2</c:v>
                </c:pt>
                <c:pt idx="12">
                  <c:v>3</c:v>
                </c:pt>
                <c:pt idx="18">
                  <c:v>4</c:v>
                </c:pt>
                <c:pt idx="24">
                  <c:v>5</c:v>
                </c:pt>
                <c:pt idx="30">
                  <c:v>6</c:v>
                </c:pt>
                <c:pt idx="36">
                  <c:v>7</c:v>
                </c:pt>
                <c:pt idx="42">
                  <c:v>8</c:v>
                </c:pt>
                <c:pt idx="48">
                  <c:v>9</c:v>
                </c:pt>
                <c:pt idx="53">
                  <c:v>10</c:v>
                </c:pt>
                <c:pt idx="59">
                  <c:v>11</c:v>
                </c:pt>
                <c:pt idx="65">
                  <c:v>12</c:v>
                </c:pt>
                <c:pt idx="71">
                  <c:v>13</c:v>
                </c:pt>
                <c:pt idx="77">
                  <c:v>14</c:v>
                </c:pt>
                <c:pt idx="83">
                  <c:v>15</c:v>
                </c:pt>
                <c:pt idx="89">
                  <c:v>16</c:v>
                </c:pt>
                <c:pt idx="95">
                  <c:v>17</c:v>
                </c:pt>
                <c:pt idx="100">
                  <c:v>18</c:v>
                </c:pt>
              </c:numCache>
            </c:numRef>
          </c:cat>
          <c:val>
            <c:numRef>
              <c:f>'Számítások, válaszok'!$R$7:$R$107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0.16666666666666666</c:v>
                </c:pt>
                <c:pt idx="32">
                  <c:v>0.3333333333333333</c:v>
                </c:pt>
                <c:pt idx="33">
                  <c:v>0.5</c:v>
                </c:pt>
                <c:pt idx="34">
                  <c:v>0.6666666666666666</c:v>
                </c:pt>
                <c:pt idx="35">
                  <c:v>0.8333333333333334</c:v>
                </c:pt>
                <c:pt idx="36">
                  <c:v>1</c:v>
                </c:pt>
                <c:pt idx="37">
                  <c:v>1.3333333333333335</c:v>
                </c:pt>
                <c:pt idx="38">
                  <c:v>1.6666666666666665</c:v>
                </c:pt>
                <c:pt idx="39">
                  <c:v>2</c:v>
                </c:pt>
                <c:pt idx="40">
                  <c:v>2.3333333333333335</c:v>
                </c:pt>
                <c:pt idx="41">
                  <c:v>2.6666666666666665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12.600000000000001</c:v>
                </c:pt>
                <c:pt idx="50">
                  <c:v>16.2</c:v>
                </c:pt>
                <c:pt idx="51">
                  <c:v>19.8</c:v>
                </c:pt>
                <c:pt idx="52">
                  <c:v>23.400000000000002</c:v>
                </c:pt>
                <c:pt idx="53">
                  <c:v>27</c:v>
                </c:pt>
                <c:pt idx="54">
                  <c:v>35.666666666666664</c:v>
                </c:pt>
                <c:pt idx="55">
                  <c:v>44.33333333333333</c:v>
                </c:pt>
                <c:pt idx="56">
                  <c:v>53</c:v>
                </c:pt>
                <c:pt idx="57">
                  <c:v>61.666666666666664</c:v>
                </c:pt>
                <c:pt idx="58">
                  <c:v>70.33333333333334</c:v>
                </c:pt>
                <c:pt idx="59">
                  <c:v>79</c:v>
                </c:pt>
                <c:pt idx="60">
                  <c:v>104.33333333333334</c:v>
                </c:pt>
                <c:pt idx="61">
                  <c:v>129.66666666666666</c:v>
                </c:pt>
                <c:pt idx="62">
                  <c:v>155</c:v>
                </c:pt>
                <c:pt idx="63">
                  <c:v>180.33333333333334</c:v>
                </c:pt>
                <c:pt idx="64">
                  <c:v>205.66666666666666</c:v>
                </c:pt>
                <c:pt idx="65">
                  <c:v>231</c:v>
                </c:pt>
                <c:pt idx="66">
                  <c:v>305</c:v>
                </c:pt>
                <c:pt idx="67">
                  <c:v>379</c:v>
                </c:pt>
                <c:pt idx="68">
                  <c:v>453</c:v>
                </c:pt>
                <c:pt idx="69">
                  <c:v>527</c:v>
                </c:pt>
                <c:pt idx="70">
                  <c:v>601</c:v>
                </c:pt>
                <c:pt idx="71">
                  <c:v>675</c:v>
                </c:pt>
                <c:pt idx="72">
                  <c:v>891</c:v>
                </c:pt>
                <c:pt idx="73">
                  <c:v>1107</c:v>
                </c:pt>
                <c:pt idx="74">
                  <c:v>1323</c:v>
                </c:pt>
                <c:pt idx="75">
                  <c:v>1539</c:v>
                </c:pt>
                <c:pt idx="76">
                  <c:v>1755</c:v>
                </c:pt>
                <c:pt idx="77">
                  <c:v>1971</c:v>
                </c:pt>
                <c:pt idx="78">
                  <c:v>2601.6666666666665</c:v>
                </c:pt>
                <c:pt idx="79">
                  <c:v>3232.333333333333</c:v>
                </c:pt>
                <c:pt idx="80">
                  <c:v>3863</c:v>
                </c:pt>
                <c:pt idx="81">
                  <c:v>4493.666666666666</c:v>
                </c:pt>
                <c:pt idx="82">
                  <c:v>5124.333333333334</c:v>
                </c:pt>
                <c:pt idx="83">
                  <c:v>5755</c:v>
                </c:pt>
                <c:pt idx="84">
                  <c:v>7596.333333333334</c:v>
                </c:pt>
                <c:pt idx="85">
                  <c:v>9437.666666666666</c:v>
                </c:pt>
                <c:pt idx="86">
                  <c:v>11279</c:v>
                </c:pt>
                <c:pt idx="87">
                  <c:v>13120.333333333334</c:v>
                </c:pt>
                <c:pt idx="88">
                  <c:v>14961.666666666666</c:v>
                </c:pt>
                <c:pt idx="89">
                  <c:v>16803</c:v>
                </c:pt>
                <c:pt idx="90">
                  <c:v>22179</c:v>
                </c:pt>
                <c:pt idx="91">
                  <c:v>27555</c:v>
                </c:pt>
                <c:pt idx="92">
                  <c:v>32931</c:v>
                </c:pt>
                <c:pt idx="93">
                  <c:v>38307</c:v>
                </c:pt>
                <c:pt idx="94">
                  <c:v>43683</c:v>
                </c:pt>
                <c:pt idx="95">
                  <c:v>49059</c:v>
                </c:pt>
                <c:pt idx="96">
                  <c:v>59247.200000000004</c:v>
                </c:pt>
                <c:pt idx="97">
                  <c:v>69435.4</c:v>
                </c:pt>
                <c:pt idx="98">
                  <c:v>79623.6</c:v>
                </c:pt>
                <c:pt idx="99">
                  <c:v>89811.8</c:v>
                </c:pt>
                <c:pt idx="100">
                  <c:v>100000</c:v>
                </c:pt>
              </c:numCache>
            </c:numRef>
          </c:val>
          <c:smooth val="0"/>
        </c:ser>
        <c:axId val="62542690"/>
        <c:axId val="26013299"/>
      </c:lineChart>
      <c:catAx>
        <c:axId val="62542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az eltelt napok száma (nem mindig ugyanakkora osztásközökkel)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13299"/>
        <c:crosses val="autoZero"/>
        <c:auto val="1"/>
        <c:lblOffset val="100"/>
        <c:tickLblSkip val="1"/>
        <c:noMultiLvlLbl val="0"/>
      </c:catAx>
      <c:valAx>
        <c:axId val="26013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42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3</v>
      </c>
    </row>
    <row r="2" ht="12.75">
      <c r="A2" t="s">
        <v>0</v>
      </c>
    </row>
    <row r="3" ht="12.75">
      <c r="A3" t="s">
        <v>1</v>
      </c>
    </row>
    <row r="4" ht="12.75">
      <c r="A4" t="s">
        <v>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="75" zoomScaleNormal="75" workbookViewId="0" topLeftCell="A1">
      <selection activeCell="B2" sqref="B2"/>
    </sheetView>
  </sheetViews>
  <sheetFormatPr defaultColWidth="9.00390625" defaultRowHeight="12.75"/>
  <cols>
    <col min="1" max="1" width="30.75390625" style="0" customWidth="1"/>
    <col min="2" max="2" width="10.75390625" style="0" customWidth="1"/>
    <col min="3" max="3" width="31.125" style="0" customWidth="1"/>
    <col min="4" max="4" width="14.25390625" style="0" customWidth="1"/>
    <col min="5" max="8" width="10.75390625" style="0" customWidth="1"/>
    <col min="9" max="9" width="12.25390625" style="0" customWidth="1"/>
    <col min="10" max="10" width="8.75390625" style="0" customWidth="1"/>
    <col min="11" max="13" width="10.125" style="0" customWidth="1"/>
    <col min="14" max="14" width="14.125" style="0" customWidth="1"/>
    <col min="15" max="15" width="12.75390625" style="0" customWidth="1"/>
    <col min="16" max="16" width="8.625" style="0" customWidth="1"/>
    <col min="17" max="17" width="10.125" style="0" customWidth="1"/>
    <col min="18" max="18" width="11.125" style="0" customWidth="1"/>
  </cols>
  <sheetData>
    <row r="1" spans="1:5" ht="31.5" customHeight="1">
      <c r="A1" s="2" t="s">
        <v>4</v>
      </c>
      <c r="B1" s="17">
        <v>10000</v>
      </c>
      <c r="C1" s="2" t="s">
        <v>8</v>
      </c>
      <c r="D1" s="19">
        <f>IF(AND($B$2=1,$B$4=1),$B$1+$B$3,100-COUNTIF(H6:H106,$B$1))</f>
        <v>15</v>
      </c>
      <c r="E1" s="1"/>
    </row>
    <row r="2" spans="1:5" ht="31.5" customHeight="1">
      <c r="A2" s="2" t="s">
        <v>5</v>
      </c>
      <c r="B2" s="18">
        <v>3</v>
      </c>
      <c r="C2" s="2" t="s">
        <v>9</v>
      </c>
      <c r="D2" s="20">
        <f>INDEX($C$6:$C$106,MATCH(MAX($G$6:$G$106),$G$6:$G$106,0),1)</f>
        <v>13</v>
      </c>
      <c r="E2" s="1"/>
    </row>
    <row r="3" spans="1:5" ht="31.5" customHeight="1" thickBot="1">
      <c r="A3" s="2" t="s">
        <v>6</v>
      </c>
      <c r="B3" s="18">
        <v>3</v>
      </c>
      <c r="C3" s="2" t="s">
        <v>10</v>
      </c>
      <c r="D3" s="21">
        <f>MAX($G$6:$G$106)</f>
        <v>9325</v>
      </c>
      <c r="E3" s="1"/>
    </row>
    <row r="4" spans="1:18" ht="31.5" customHeight="1">
      <c r="A4" s="2" t="s">
        <v>7</v>
      </c>
      <c r="B4" s="17">
        <v>2</v>
      </c>
      <c r="C4" s="34" t="s">
        <v>18</v>
      </c>
      <c r="D4" s="35"/>
      <c r="E4" s="35"/>
      <c r="F4" s="35"/>
      <c r="G4" s="35"/>
      <c r="H4" s="35"/>
      <c r="I4" s="34" t="s">
        <v>17</v>
      </c>
      <c r="J4" s="35"/>
      <c r="K4" s="35"/>
      <c r="L4" s="35"/>
      <c r="M4" s="35"/>
      <c r="N4" s="36"/>
      <c r="O4" s="36" t="s">
        <v>20</v>
      </c>
      <c r="P4" s="37"/>
      <c r="Q4" s="37"/>
      <c r="R4" s="37"/>
    </row>
    <row r="5" spans="3:18" ht="38.25">
      <c r="C5" s="9" t="s">
        <v>15</v>
      </c>
      <c r="D5" s="3" t="s">
        <v>16</v>
      </c>
      <c r="E5" s="22" t="s">
        <v>11</v>
      </c>
      <c r="F5" s="3" t="s">
        <v>12</v>
      </c>
      <c r="G5" s="23" t="s">
        <v>13</v>
      </c>
      <c r="H5" s="24" t="s">
        <v>14</v>
      </c>
      <c r="I5" s="7" t="s">
        <v>15</v>
      </c>
      <c r="J5" s="22" t="s">
        <v>11</v>
      </c>
      <c r="K5" s="23" t="s">
        <v>13</v>
      </c>
      <c r="L5" s="24" t="s">
        <v>14</v>
      </c>
      <c r="M5" s="3" t="s">
        <v>12</v>
      </c>
      <c r="N5" s="6" t="s">
        <v>16</v>
      </c>
      <c r="O5" s="3" t="s">
        <v>15</v>
      </c>
      <c r="P5" s="22" t="s">
        <v>11</v>
      </c>
      <c r="Q5" s="23" t="s">
        <v>13</v>
      </c>
      <c r="R5" s="25" t="s">
        <v>14</v>
      </c>
    </row>
    <row r="6" spans="1:18" ht="12.75">
      <c r="A6" s="16" t="s">
        <v>19</v>
      </c>
      <c r="C6" s="15">
        <v>0</v>
      </c>
      <c r="D6" s="4">
        <v>1</v>
      </c>
      <c r="E6" s="4">
        <v>0</v>
      </c>
      <c r="F6" s="4">
        <f>$B$1-1</f>
        <v>9999</v>
      </c>
      <c r="G6" s="4">
        <v>0</v>
      </c>
      <c r="H6" s="4">
        <v>0</v>
      </c>
      <c r="I6" s="9">
        <v>0</v>
      </c>
      <c r="J6" s="4">
        <v>0</v>
      </c>
      <c r="K6" s="4">
        <v>0</v>
      </c>
      <c r="L6" s="4">
        <v>0</v>
      </c>
      <c r="M6" s="4">
        <f>$B$1-1</f>
        <v>9999</v>
      </c>
      <c r="N6" s="8">
        <v>1</v>
      </c>
      <c r="O6" s="4">
        <v>0</v>
      </c>
      <c r="P6" s="4">
        <v>0</v>
      </c>
      <c r="Q6" s="4">
        <v>0</v>
      </c>
      <c r="R6" s="8">
        <v>0</v>
      </c>
    </row>
    <row r="7" spans="1:18" ht="12.75">
      <c r="A7" s="38" t="s">
        <v>21</v>
      </c>
      <c r="C7" s="11">
        <f>ROW()-6</f>
        <v>1</v>
      </c>
      <c r="D7" s="5">
        <f>MIN(E7*$B$4,$B$1-1)</f>
        <v>2</v>
      </c>
      <c r="E7" s="26">
        <f>IF(ROW()-6&gt;$B$2,E6+D6-INDEX($D$6:$D$106,ROW()-6-$B$2,1),E6+D6)</f>
        <v>1</v>
      </c>
      <c r="F7" s="5">
        <f>MAX($B$1-D7-E7-G7-H7,0)</f>
        <v>9997</v>
      </c>
      <c r="G7" s="28">
        <f>IF(ROW()-6&gt;$B$2,G6+INDEX($D$6:$D$106,ROW()-6-$B$2,1)-IF(ROW()-6&gt;$B$2+$B$3,INDEX($D$6:$D$106,ROW()-6-$B$2-$B$3,1),0),0)</f>
        <v>0</v>
      </c>
      <c r="H7" s="30">
        <f>IF(ROW()-6&gt;$B$2+$B$3,H6+INDEX($D$6:$D$106,ROW()-6-$B$2-$B$3,1),0)</f>
        <v>0</v>
      </c>
      <c r="I7" s="11">
        <f>IF(AND($B$2=1,$B$4=1),ROUNDDOWN((ROW()-7)*$D$1/100,0)+1,INDEX($C$7:$C$106,ROUNDDOWN((ROW()-7)*$D$1/100,0)+1,1))</f>
        <v>1</v>
      </c>
      <c r="J7" s="26">
        <f>IF(AND($B$2=1,$B$4=1),IF(I7&gt;$D$1-$B$3,0,1),INDEX($E$7:$E$106,ROUNDDOWN((ROW()-7)*$D$1/100,0)+1,1))</f>
        <v>1</v>
      </c>
      <c r="K7" s="28">
        <f>$B$1-$J7-$L7-$M7-$N7</f>
        <v>0</v>
      </c>
      <c r="L7" s="30">
        <f>IF(AND($B$2=1,$B$4=1),IF(ROUNDDOWN((ROW()-7)*$D$1/100,0)+1&gt;$B$2+$B$3,ROUNDDOWN((ROW()-7)*$D$1/100,0)+1-$B$2-$B$3,0),INDEX($H$7:$H$106,ROUNDDOWN((ROW()-7)*$D$1/100,0)+1,1))</f>
        <v>0</v>
      </c>
      <c r="M7" s="5">
        <f>IF(AND($B$2=1,$B$4=1),MAX($B$1-1-$I7,0),INDEX($F$7:$F$106,ROUNDDOWN((ROW()-7)*$D$1/100,0)+1,1))</f>
        <v>9997</v>
      </c>
      <c r="N7" s="10">
        <f>IF(AND($B$2=1,$B$4=1),IF($I7&lt;$B$1,1,0),INDEX($D$7:$D$106,ROUNDDOWN((ROW()-7)*$D$1/100,0)+1,1))</f>
        <v>2</v>
      </c>
      <c r="O7" s="5">
        <f>IF(AND($B$2=1,$B$4=1),IF(MOD(ROW(),2)=0,"",IF($I7=$I5,"",$I7)),IF($I6=$I7,"",I7))</f>
        <v>1</v>
      </c>
      <c r="P7" s="26">
        <f>IF($I6=$I7,(COUNTIF($I$7:$I$107,$I7)+1-COUNTIF($I$7:$I7,$I7))/COUNTIF($I$7:$I$107,$I7)*J7+(COUNTIF($I$7:$I7,$I7)-1)/COUNTIF($I$7:$I$107,$I7)*VLOOKUP($I7+1,$I$7:$L$107,2),J7)</f>
        <v>1</v>
      </c>
      <c r="Q7" s="28">
        <f>IF($I6=$I7,(COUNTIF($I$7:$I$107,$I7)+1-COUNTIF($I$7:$I7,$I7))/COUNTIF($I$7:$I$107,$I7)*K7+(COUNTIF($I$7:$I7,$I7)-1)/COUNTIF($I$7:$I$107,$I7)*VLOOKUP($I7+1,$I$7:$L$107,3),K7)</f>
        <v>0</v>
      </c>
      <c r="R7" s="32">
        <f>IF($I6=$I7,(COUNTIF($I$7:$I$107,$I7)+1-COUNTIF($I$7:$I7,$I7))/COUNTIF($I$7:$I$107,$I7)*L7+(COUNTIF($I$7:$I7,$I7)-1)/COUNTIF($I$7:$I$107,$I7)*VLOOKUP($I7+1,$I$7:$L$107,4),L7)</f>
        <v>0</v>
      </c>
    </row>
    <row r="8" spans="1:18" ht="12.75">
      <c r="A8" s="38"/>
      <c r="C8" s="11">
        <f>ROW()-6</f>
        <v>2</v>
      </c>
      <c r="D8" s="5">
        <f>MIN(E8*$B$4,F7)</f>
        <v>6</v>
      </c>
      <c r="E8" s="26">
        <f>IF(ROW()-6&gt;$B$2,E7+D7-INDEX($D$6:$D$106,ROW()-6-$B$2,1),E7+D7)</f>
        <v>3</v>
      </c>
      <c r="F8" s="5">
        <f>IF(F7=0,0,MAX($B$1-D8-E8-G8-H8,0))</f>
        <v>9991</v>
      </c>
      <c r="G8" s="28">
        <f>IF(ROW()-6&gt;$B$2,G7+INDEX($D$6:$D$106,ROW()-6-$B$2,1)-IF(ROW()-6&gt;$B$2+$B$3,INDEX($D$6:$D$106,ROW()-6-$B$2-$B$3,1),0),0)</f>
        <v>0</v>
      </c>
      <c r="H8" s="30">
        <f>IF(ROW()-6&gt;$B$2+$B$3,H7+INDEX($D$6:$D$106,ROW()-6-$B$2-$B$3,1),0)</f>
        <v>0</v>
      </c>
      <c r="I8" s="11">
        <f aca="true" t="shared" si="0" ref="I8:I71">IF(AND($B$2=1,$B$4=1),ROUNDDOWN((ROW()-7)*$D$1/100,0)+1,INDEX($C$7:$C$106,ROUNDDOWN((ROW()-7)*$D$1/100,0)+1,1))</f>
        <v>1</v>
      </c>
      <c r="J8" s="26">
        <f aca="true" t="shared" si="1" ref="J8:J71">IF(AND($B$2=1,$B$4=1),IF(I8&gt;$D$1-$B$3,0,1),INDEX($E$7:$E$106,ROUNDDOWN((ROW()-7)*$D$1/100,0)+1,1))</f>
        <v>1</v>
      </c>
      <c r="K8" s="28">
        <f aca="true" t="shared" si="2" ref="K8:K71">$B$1-$J8-$L8-$M8-$N8</f>
        <v>0</v>
      </c>
      <c r="L8" s="30">
        <f aca="true" t="shared" si="3" ref="L8:L71">IF(AND($B$2=1,$B$4=1),IF(ROUNDDOWN((ROW()-7)*$D$1/100,0)+1&gt;$B$2+$B$3,ROUNDDOWN((ROW()-7)*$D$1/100,0)+1-$B$2-$B$3,0),INDEX($H$7:$H$106,ROUNDDOWN((ROW()-7)*$D$1/100,0)+1,1))</f>
        <v>0</v>
      </c>
      <c r="M8" s="5">
        <f aca="true" t="shared" si="4" ref="M8:M71">IF(AND($B$2=1,$B$4=1),MAX($B$1-1-$I8,0),INDEX($F$7:$F$106,ROUNDDOWN((ROW()-7)*$D$1/100,0)+1,1))</f>
        <v>9997</v>
      </c>
      <c r="N8" s="10">
        <f aca="true" t="shared" si="5" ref="N8:N71">IF(AND($B$2=1,$B$4=1),IF($I8&lt;$B$1,1,0),INDEX($D$7:$D$106,ROUNDDOWN((ROW()-7)*$D$1/100,0)+1,1))</f>
        <v>2</v>
      </c>
      <c r="O8" s="5">
        <f aca="true" t="shared" si="6" ref="O8:O71">IF(AND($B$2=1,$B$4=1),IF(MOD(ROW(),2)=0,"",IF($I8=$I6,"",$I8)),IF($I7=$I8,"",I8))</f>
      </c>
      <c r="P8" s="26">
        <f>IF($I7=$I8,(COUNTIF($I$7:$I$107,$I8)+1-COUNTIF($I$7:$I8,$I8))/COUNTIF($I$7:$I$107,$I8)*J8+(COUNTIF($I$7:$I8,$I8)-1)/COUNTIF($I$7:$I$107,$I8)*VLOOKUP($I8+1,$I$7:$L$107,2),J8)</f>
        <v>1.2857142857142856</v>
      </c>
      <c r="Q8" s="28">
        <f>IF($I7=$I8,(COUNTIF($I$7:$I$107,$I8)+1-COUNTIF($I$7:$I8,$I8))/COUNTIF($I$7:$I$107,$I8)*K8+(COUNTIF($I$7:$I8,$I8)-1)/COUNTIF($I$7:$I$107,$I8)*VLOOKUP($I8+1,$I$7:$L$107,3),K8)</f>
        <v>0</v>
      </c>
      <c r="R8" s="32">
        <f>IF($I7=$I8,(COUNTIF($I$7:$I$107,$I8)+1-COUNTIF($I$7:$I8,$I8))/COUNTIF($I$7:$I$107,$I8)*L8+(COUNTIF($I$7:$I8,$I8)-1)/COUNTIF($I$7:$I$107,$I8)*VLOOKUP($I8+1,$I$7:$L$107,4),L8)</f>
        <v>0</v>
      </c>
    </row>
    <row r="9" spans="1:18" ht="12.75">
      <c r="A9" s="38"/>
      <c r="C9" s="11">
        <f aca="true" t="shared" si="7" ref="C9:C72">ROW()-6</f>
        <v>3</v>
      </c>
      <c r="D9" s="5">
        <f aca="true" t="shared" si="8" ref="D9:D72">MIN(E9*$B$4,F8)</f>
        <v>18</v>
      </c>
      <c r="E9" s="26">
        <f aca="true" t="shared" si="9" ref="E9:E72">IF(ROW()-6&gt;$B$2,E8+D8-INDEX($D$6:$D$106,ROW()-6-$B$2,1),E8+D8)</f>
        <v>9</v>
      </c>
      <c r="F9" s="5">
        <f aca="true" t="shared" si="10" ref="F9:F72">IF(F8=0,0,MAX($B$1-D9-E9-G9-H9,0))</f>
        <v>9973</v>
      </c>
      <c r="G9" s="28">
        <f aca="true" t="shared" si="11" ref="G9:G72">IF(ROW()-6&gt;$B$2,G8+INDEX($D$6:$D$106,ROW()-6-$B$2,1)-IF(ROW()-6&gt;$B$2+$B$3,INDEX($D$6:$D$106,ROW()-6-$B$2-$B$3,1),0),0)</f>
        <v>0</v>
      </c>
      <c r="H9" s="30">
        <f aca="true" t="shared" si="12" ref="H9:H72">IF(ROW()-6&gt;$B$2+$B$3,H8+INDEX($D$6:$D$106,ROW()-6-$B$2-$B$3,1),0)</f>
        <v>0</v>
      </c>
      <c r="I9" s="11">
        <f t="shared" si="0"/>
        <v>1</v>
      </c>
      <c r="J9" s="26">
        <f t="shared" si="1"/>
        <v>1</v>
      </c>
      <c r="K9" s="28">
        <f t="shared" si="2"/>
        <v>0</v>
      </c>
      <c r="L9" s="30">
        <f t="shared" si="3"/>
        <v>0</v>
      </c>
      <c r="M9" s="5">
        <f t="shared" si="4"/>
        <v>9997</v>
      </c>
      <c r="N9" s="10">
        <f t="shared" si="5"/>
        <v>2</v>
      </c>
      <c r="O9" s="5">
        <f t="shared" si="6"/>
      </c>
      <c r="P9" s="26">
        <f>IF($I8=$I9,(COUNTIF($I$7:$I$107,$I9)+1-COUNTIF($I$7:$I9,$I9))/COUNTIF($I$7:$I$107,$I9)*J9+(COUNTIF($I$7:$I9,$I9)-1)/COUNTIF($I$7:$I$107,$I9)*VLOOKUP($I9+1,$I$7:$L$107,2),J9)</f>
        <v>1.5714285714285714</v>
      </c>
      <c r="Q9" s="28">
        <f>IF($I8=$I9,(COUNTIF($I$7:$I$107,$I9)+1-COUNTIF($I$7:$I9,$I9))/COUNTIF($I$7:$I$107,$I9)*K9+(COUNTIF($I$7:$I9,$I9)-1)/COUNTIF($I$7:$I$107,$I9)*VLOOKUP($I9+1,$I$7:$L$107,3),K9)</f>
        <v>0</v>
      </c>
      <c r="R9" s="32">
        <f>IF($I8=$I9,(COUNTIF($I$7:$I$107,$I9)+1-COUNTIF($I$7:$I9,$I9))/COUNTIF($I$7:$I$107,$I9)*L9+(COUNTIF($I$7:$I9,$I9)-1)/COUNTIF($I$7:$I$107,$I9)*VLOOKUP($I9+1,$I$7:$L$107,4),L9)</f>
        <v>0</v>
      </c>
    </row>
    <row r="10" spans="1:18" ht="12.75">
      <c r="A10" s="38"/>
      <c r="C10" s="11">
        <f t="shared" si="7"/>
        <v>4</v>
      </c>
      <c r="D10" s="5">
        <f t="shared" si="8"/>
        <v>52</v>
      </c>
      <c r="E10" s="26">
        <f t="shared" si="9"/>
        <v>26</v>
      </c>
      <c r="F10" s="5">
        <f t="shared" si="10"/>
        <v>9921</v>
      </c>
      <c r="G10" s="28">
        <f t="shared" si="11"/>
        <v>1</v>
      </c>
      <c r="H10" s="30">
        <f t="shared" si="12"/>
        <v>0</v>
      </c>
      <c r="I10" s="11">
        <f t="shared" si="0"/>
        <v>1</v>
      </c>
      <c r="J10" s="26">
        <f t="shared" si="1"/>
        <v>1</v>
      </c>
      <c r="K10" s="28">
        <f t="shared" si="2"/>
        <v>0</v>
      </c>
      <c r="L10" s="30">
        <f t="shared" si="3"/>
        <v>0</v>
      </c>
      <c r="M10" s="5">
        <f t="shared" si="4"/>
        <v>9997</v>
      </c>
      <c r="N10" s="10">
        <f t="shared" si="5"/>
        <v>2</v>
      </c>
      <c r="O10" s="5">
        <f t="shared" si="6"/>
      </c>
      <c r="P10" s="26">
        <f>IF($I9=$I10,(COUNTIF($I$7:$I$107,$I10)+1-COUNTIF($I$7:$I10,$I10))/COUNTIF($I$7:$I$107,$I10)*J10+(COUNTIF($I$7:$I10,$I10)-1)/COUNTIF($I$7:$I$107,$I10)*VLOOKUP($I10+1,$I$7:$L$107,2),J10)</f>
        <v>1.857142857142857</v>
      </c>
      <c r="Q10" s="28">
        <f>IF($I9=$I10,(COUNTIF($I$7:$I$107,$I10)+1-COUNTIF($I$7:$I10,$I10))/COUNTIF($I$7:$I$107,$I10)*K10+(COUNTIF($I$7:$I10,$I10)-1)/COUNTIF($I$7:$I$107,$I10)*VLOOKUP($I10+1,$I$7:$L$107,3),K10)</f>
        <v>0</v>
      </c>
      <c r="R10" s="32">
        <f>IF($I9=$I10,(COUNTIF($I$7:$I$107,$I10)+1-COUNTIF($I$7:$I10,$I10))/COUNTIF($I$7:$I$107,$I10)*L10+(COUNTIF($I$7:$I10,$I10)-1)/COUNTIF($I$7:$I$107,$I10)*VLOOKUP($I10+1,$I$7:$L$107,4),L10)</f>
        <v>0</v>
      </c>
    </row>
    <row r="11" spans="1:18" ht="12.75">
      <c r="A11" s="38"/>
      <c r="C11" s="11">
        <f t="shared" si="7"/>
        <v>5</v>
      </c>
      <c r="D11" s="5">
        <f t="shared" si="8"/>
        <v>152</v>
      </c>
      <c r="E11" s="26">
        <f t="shared" si="9"/>
        <v>76</v>
      </c>
      <c r="F11" s="5">
        <f t="shared" si="10"/>
        <v>9769</v>
      </c>
      <c r="G11" s="28">
        <f t="shared" si="11"/>
        <v>3</v>
      </c>
      <c r="H11" s="30">
        <f t="shared" si="12"/>
        <v>0</v>
      </c>
      <c r="I11" s="11">
        <f t="shared" si="0"/>
        <v>1</v>
      </c>
      <c r="J11" s="26">
        <f t="shared" si="1"/>
        <v>1</v>
      </c>
      <c r="K11" s="28">
        <f t="shared" si="2"/>
        <v>0</v>
      </c>
      <c r="L11" s="30">
        <f t="shared" si="3"/>
        <v>0</v>
      </c>
      <c r="M11" s="5">
        <f t="shared" si="4"/>
        <v>9997</v>
      </c>
      <c r="N11" s="10">
        <f t="shared" si="5"/>
        <v>2</v>
      </c>
      <c r="O11" s="5">
        <f t="shared" si="6"/>
      </c>
      <c r="P11" s="26">
        <f>IF($I10=$I11,(COUNTIF($I$7:$I$107,$I11)+1-COUNTIF($I$7:$I11,$I11))/COUNTIF($I$7:$I$107,$I11)*J11+(COUNTIF($I$7:$I11,$I11)-1)/COUNTIF($I$7:$I$107,$I11)*VLOOKUP($I11+1,$I$7:$L$107,2),J11)</f>
        <v>2.142857142857143</v>
      </c>
      <c r="Q11" s="28">
        <f>IF($I10=$I11,(COUNTIF($I$7:$I$107,$I11)+1-COUNTIF($I$7:$I11,$I11))/COUNTIF($I$7:$I$107,$I11)*K11+(COUNTIF($I$7:$I11,$I11)-1)/COUNTIF($I$7:$I$107,$I11)*VLOOKUP($I11+1,$I$7:$L$107,3),K11)</f>
        <v>0</v>
      </c>
      <c r="R11" s="32">
        <f>IF($I10=$I11,(COUNTIF($I$7:$I$107,$I11)+1-COUNTIF($I$7:$I11,$I11))/COUNTIF($I$7:$I$107,$I11)*L11+(COUNTIF($I$7:$I11,$I11)-1)/COUNTIF($I$7:$I$107,$I11)*VLOOKUP($I11+1,$I$7:$L$107,4),L11)</f>
        <v>0</v>
      </c>
    </row>
    <row r="12" spans="1:18" ht="12.75">
      <c r="A12" s="38"/>
      <c r="C12" s="11">
        <f t="shared" si="7"/>
        <v>6</v>
      </c>
      <c r="D12" s="5">
        <f t="shared" si="8"/>
        <v>444</v>
      </c>
      <c r="E12" s="26">
        <f t="shared" si="9"/>
        <v>222</v>
      </c>
      <c r="F12" s="5">
        <f t="shared" si="10"/>
        <v>9325</v>
      </c>
      <c r="G12" s="28">
        <f t="shared" si="11"/>
        <v>9</v>
      </c>
      <c r="H12" s="30">
        <f t="shared" si="12"/>
        <v>0</v>
      </c>
      <c r="I12" s="11">
        <f t="shared" si="0"/>
        <v>1</v>
      </c>
      <c r="J12" s="26">
        <f t="shared" si="1"/>
        <v>1</v>
      </c>
      <c r="K12" s="28">
        <f t="shared" si="2"/>
        <v>0</v>
      </c>
      <c r="L12" s="30">
        <f t="shared" si="3"/>
        <v>0</v>
      </c>
      <c r="M12" s="5">
        <f t="shared" si="4"/>
        <v>9997</v>
      </c>
      <c r="N12" s="10">
        <f t="shared" si="5"/>
        <v>2</v>
      </c>
      <c r="O12" s="5">
        <f t="shared" si="6"/>
      </c>
      <c r="P12" s="26">
        <f>IF($I11=$I12,(COUNTIF($I$7:$I$107,$I12)+1-COUNTIF($I$7:$I12,$I12))/COUNTIF($I$7:$I$107,$I12)*J12+(COUNTIF($I$7:$I12,$I12)-1)/COUNTIF($I$7:$I$107,$I12)*VLOOKUP($I12+1,$I$7:$L$107,2),J12)</f>
        <v>2.4285714285714284</v>
      </c>
      <c r="Q12" s="28">
        <f>IF($I11=$I12,(COUNTIF($I$7:$I$107,$I12)+1-COUNTIF($I$7:$I12,$I12))/COUNTIF($I$7:$I$107,$I12)*K12+(COUNTIF($I$7:$I12,$I12)-1)/COUNTIF($I$7:$I$107,$I12)*VLOOKUP($I12+1,$I$7:$L$107,3),K12)</f>
        <v>0</v>
      </c>
      <c r="R12" s="32">
        <f>IF($I11=$I12,(COUNTIF($I$7:$I$107,$I12)+1-COUNTIF($I$7:$I12,$I12))/COUNTIF($I$7:$I$107,$I12)*L12+(COUNTIF($I$7:$I12,$I12)-1)/COUNTIF($I$7:$I$107,$I12)*VLOOKUP($I12+1,$I$7:$L$107,4),L12)</f>
        <v>0</v>
      </c>
    </row>
    <row r="13" spans="1:18" ht="12.75">
      <c r="A13" s="38"/>
      <c r="C13" s="11">
        <f t="shared" si="7"/>
        <v>7</v>
      </c>
      <c r="D13" s="5">
        <f t="shared" si="8"/>
        <v>1296</v>
      </c>
      <c r="E13" s="26">
        <f t="shared" si="9"/>
        <v>648</v>
      </c>
      <c r="F13" s="5">
        <f t="shared" si="10"/>
        <v>8029</v>
      </c>
      <c r="G13" s="28">
        <f t="shared" si="11"/>
        <v>26</v>
      </c>
      <c r="H13" s="30">
        <f t="shared" si="12"/>
        <v>1</v>
      </c>
      <c r="I13" s="11">
        <f t="shared" si="0"/>
        <v>1</v>
      </c>
      <c r="J13" s="26">
        <f t="shared" si="1"/>
        <v>1</v>
      </c>
      <c r="K13" s="28">
        <f t="shared" si="2"/>
        <v>0</v>
      </c>
      <c r="L13" s="30">
        <f t="shared" si="3"/>
        <v>0</v>
      </c>
      <c r="M13" s="5">
        <f t="shared" si="4"/>
        <v>9997</v>
      </c>
      <c r="N13" s="10">
        <f t="shared" si="5"/>
        <v>2</v>
      </c>
      <c r="O13" s="5">
        <f t="shared" si="6"/>
      </c>
      <c r="P13" s="26">
        <f>IF($I12=$I13,(COUNTIF($I$7:$I$107,$I13)+1-COUNTIF($I$7:$I13,$I13))/COUNTIF($I$7:$I$107,$I13)*J13+(COUNTIF($I$7:$I13,$I13)-1)/COUNTIF($I$7:$I$107,$I13)*VLOOKUP($I13+1,$I$7:$L$107,2),J13)</f>
        <v>2.714285714285714</v>
      </c>
      <c r="Q13" s="28">
        <f>IF($I12=$I13,(COUNTIF($I$7:$I$107,$I13)+1-COUNTIF($I$7:$I13,$I13))/COUNTIF($I$7:$I$107,$I13)*K13+(COUNTIF($I$7:$I13,$I13)-1)/COUNTIF($I$7:$I$107,$I13)*VLOOKUP($I13+1,$I$7:$L$107,3),K13)</f>
        <v>0</v>
      </c>
      <c r="R13" s="32">
        <f>IF($I12=$I13,(COUNTIF($I$7:$I$107,$I13)+1-COUNTIF($I$7:$I13,$I13))/COUNTIF($I$7:$I$107,$I13)*L13+(COUNTIF($I$7:$I13,$I13)-1)/COUNTIF($I$7:$I$107,$I13)*VLOOKUP($I13+1,$I$7:$L$107,4),L13)</f>
        <v>0</v>
      </c>
    </row>
    <row r="14" spans="1:18" ht="12.75">
      <c r="A14" s="38"/>
      <c r="C14" s="11">
        <f t="shared" si="7"/>
        <v>8</v>
      </c>
      <c r="D14" s="5">
        <f t="shared" si="8"/>
        <v>3784</v>
      </c>
      <c r="E14" s="26">
        <f t="shared" si="9"/>
        <v>1892</v>
      </c>
      <c r="F14" s="5">
        <f t="shared" si="10"/>
        <v>4245</v>
      </c>
      <c r="G14" s="28">
        <f t="shared" si="11"/>
        <v>76</v>
      </c>
      <c r="H14" s="30">
        <f t="shared" si="12"/>
        <v>3</v>
      </c>
      <c r="I14" s="11">
        <f t="shared" si="0"/>
        <v>2</v>
      </c>
      <c r="J14" s="26">
        <f t="shared" si="1"/>
        <v>3</v>
      </c>
      <c r="K14" s="28">
        <f t="shared" si="2"/>
        <v>0</v>
      </c>
      <c r="L14" s="30">
        <f t="shared" si="3"/>
        <v>0</v>
      </c>
      <c r="M14" s="5">
        <f t="shared" si="4"/>
        <v>9991</v>
      </c>
      <c r="N14" s="10">
        <f t="shared" si="5"/>
        <v>6</v>
      </c>
      <c r="O14" s="5">
        <f t="shared" si="6"/>
        <v>2</v>
      </c>
      <c r="P14" s="26">
        <f>IF($I13=$I14,(COUNTIF($I$7:$I$107,$I14)+1-COUNTIF($I$7:$I14,$I14))/COUNTIF($I$7:$I$107,$I14)*J14+(COUNTIF($I$7:$I14,$I14)-1)/COUNTIF($I$7:$I$107,$I14)*VLOOKUP($I14+1,$I$7:$L$107,2),J14)</f>
        <v>3</v>
      </c>
      <c r="Q14" s="28">
        <f>IF($I13=$I14,(COUNTIF($I$7:$I$107,$I14)+1-COUNTIF($I$7:$I14,$I14))/COUNTIF($I$7:$I$107,$I14)*K14+(COUNTIF($I$7:$I14,$I14)-1)/COUNTIF($I$7:$I$107,$I14)*VLOOKUP($I14+1,$I$7:$L$107,3),K14)</f>
        <v>0</v>
      </c>
      <c r="R14" s="32">
        <f>IF($I13=$I14,(COUNTIF($I$7:$I$107,$I14)+1-COUNTIF($I$7:$I14,$I14))/COUNTIF($I$7:$I$107,$I14)*L14+(COUNTIF($I$7:$I14,$I14)-1)/COUNTIF($I$7:$I$107,$I14)*VLOOKUP($I14+1,$I$7:$L$107,4),L14)</f>
        <v>0</v>
      </c>
    </row>
    <row r="15" spans="1:18" ht="12.75">
      <c r="A15" s="38"/>
      <c r="C15" s="11">
        <f t="shared" si="7"/>
        <v>9</v>
      </c>
      <c r="D15" s="5">
        <f t="shared" si="8"/>
        <v>4245</v>
      </c>
      <c r="E15" s="26">
        <f t="shared" si="9"/>
        <v>5524</v>
      </c>
      <c r="F15" s="5">
        <f t="shared" si="10"/>
        <v>0</v>
      </c>
      <c r="G15" s="28">
        <f t="shared" si="11"/>
        <v>222</v>
      </c>
      <c r="H15" s="30">
        <f t="shared" si="12"/>
        <v>9</v>
      </c>
      <c r="I15" s="11">
        <f t="shared" si="0"/>
        <v>2</v>
      </c>
      <c r="J15" s="26">
        <f t="shared" si="1"/>
        <v>3</v>
      </c>
      <c r="K15" s="28">
        <f t="shared" si="2"/>
        <v>0</v>
      </c>
      <c r="L15" s="30">
        <f t="shared" si="3"/>
        <v>0</v>
      </c>
      <c r="M15" s="5">
        <f t="shared" si="4"/>
        <v>9991</v>
      </c>
      <c r="N15" s="10">
        <f t="shared" si="5"/>
        <v>6</v>
      </c>
      <c r="O15" s="5">
        <f t="shared" si="6"/>
      </c>
      <c r="P15" s="26">
        <f>IF($I14=$I15,(COUNTIF($I$7:$I$107,$I15)+1-COUNTIF($I$7:$I15,$I15))/COUNTIF($I$7:$I$107,$I15)*J15+(COUNTIF($I$7:$I15,$I15)-1)/COUNTIF($I$7:$I$107,$I15)*VLOOKUP($I15+1,$I$7:$L$107,2),J15)</f>
        <v>3.8571428571428568</v>
      </c>
      <c r="Q15" s="28">
        <f>IF($I14=$I15,(COUNTIF($I$7:$I$107,$I15)+1-COUNTIF($I$7:$I15,$I15))/COUNTIF($I$7:$I$107,$I15)*K15+(COUNTIF($I$7:$I15,$I15)-1)/COUNTIF($I$7:$I$107,$I15)*VLOOKUP($I15+1,$I$7:$L$107,3),K15)</f>
        <v>0</v>
      </c>
      <c r="R15" s="32">
        <f>IF($I14=$I15,(COUNTIF($I$7:$I$107,$I15)+1-COUNTIF($I$7:$I15,$I15))/COUNTIF($I$7:$I$107,$I15)*L15+(COUNTIF($I$7:$I15,$I15)-1)/COUNTIF($I$7:$I$107,$I15)*VLOOKUP($I15+1,$I$7:$L$107,4),L15)</f>
        <v>0</v>
      </c>
    </row>
    <row r="16" spans="3:18" ht="12.75">
      <c r="C16" s="11">
        <f t="shared" si="7"/>
        <v>10</v>
      </c>
      <c r="D16" s="5">
        <f t="shared" si="8"/>
        <v>0</v>
      </c>
      <c r="E16" s="26">
        <f t="shared" si="9"/>
        <v>9325</v>
      </c>
      <c r="F16" s="5">
        <f t="shared" si="10"/>
        <v>0</v>
      </c>
      <c r="G16" s="28">
        <f t="shared" si="11"/>
        <v>648</v>
      </c>
      <c r="H16" s="30">
        <f t="shared" si="12"/>
        <v>27</v>
      </c>
      <c r="I16" s="11">
        <f t="shared" si="0"/>
        <v>2</v>
      </c>
      <c r="J16" s="26">
        <f t="shared" si="1"/>
        <v>3</v>
      </c>
      <c r="K16" s="28">
        <f t="shared" si="2"/>
        <v>0</v>
      </c>
      <c r="L16" s="30">
        <f t="shared" si="3"/>
        <v>0</v>
      </c>
      <c r="M16" s="5">
        <f t="shared" si="4"/>
        <v>9991</v>
      </c>
      <c r="N16" s="10">
        <f t="shared" si="5"/>
        <v>6</v>
      </c>
      <c r="O16" s="5">
        <f t="shared" si="6"/>
      </c>
      <c r="P16" s="26">
        <f>IF($I15=$I16,(COUNTIF($I$7:$I$107,$I16)+1-COUNTIF($I$7:$I16,$I16))/COUNTIF($I$7:$I$107,$I16)*J16+(COUNTIF($I$7:$I16,$I16)-1)/COUNTIF($I$7:$I$107,$I16)*VLOOKUP($I16+1,$I$7:$L$107,2),J16)</f>
        <v>4.7142857142857135</v>
      </c>
      <c r="Q16" s="28">
        <f>IF($I15=$I16,(COUNTIF($I$7:$I$107,$I16)+1-COUNTIF($I$7:$I16,$I16))/COUNTIF($I$7:$I$107,$I16)*K16+(COUNTIF($I$7:$I16,$I16)-1)/COUNTIF($I$7:$I$107,$I16)*VLOOKUP($I16+1,$I$7:$L$107,3),K16)</f>
        <v>0</v>
      </c>
      <c r="R16" s="32">
        <f>IF($I15=$I16,(COUNTIF($I$7:$I$107,$I16)+1-COUNTIF($I$7:$I16,$I16))/COUNTIF($I$7:$I$107,$I16)*L16+(COUNTIF($I$7:$I16,$I16)-1)/COUNTIF($I$7:$I$107,$I16)*VLOOKUP($I16+1,$I$7:$L$107,4),L16)</f>
        <v>0</v>
      </c>
    </row>
    <row r="17" spans="3:18" ht="12.75">
      <c r="C17" s="11">
        <f t="shared" si="7"/>
        <v>11</v>
      </c>
      <c r="D17" s="5">
        <f t="shared" si="8"/>
        <v>0</v>
      </c>
      <c r="E17" s="26">
        <f t="shared" si="9"/>
        <v>8029</v>
      </c>
      <c r="F17" s="5">
        <f t="shared" si="10"/>
        <v>0</v>
      </c>
      <c r="G17" s="28">
        <f t="shared" si="11"/>
        <v>1892</v>
      </c>
      <c r="H17" s="30">
        <f t="shared" si="12"/>
        <v>79</v>
      </c>
      <c r="I17" s="11">
        <f t="shared" si="0"/>
        <v>2</v>
      </c>
      <c r="J17" s="26">
        <f t="shared" si="1"/>
        <v>3</v>
      </c>
      <c r="K17" s="28">
        <f t="shared" si="2"/>
        <v>0</v>
      </c>
      <c r="L17" s="30">
        <f t="shared" si="3"/>
        <v>0</v>
      </c>
      <c r="M17" s="5">
        <f t="shared" si="4"/>
        <v>9991</v>
      </c>
      <c r="N17" s="10">
        <f t="shared" si="5"/>
        <v>6</v>
      </c>
      <c r="O17" s="5">
        <f t="shared" si="6"/>
      </c>
      <c r="P17" s="26">
        <f>IF($I16=$I17,(COUNTIF($I$7:$I$107,$I17)+1-COUNTIF($I$7:$I17,$I17))/COUNTIF($I$7:$I$107,$I17)*J17+(COUNTIF($I$7:$I17,$I17)-1)/COUNTIF($I$7:$I$107,$I17)*VLOOKUP($I17+1,$I$7:$L$107,2),J17)</f>
        <v>5.571428571428571</v>
      </c>
      <c r="Q17" s="28">
        <f>IF($I16=$I17,(COUNTIF($I$7:$I$107,$I17)+1-COUNTIF($I$7:$I17,$I17))/COUNTIF($I$7:$I$107,$I17)*K17+(COUNTIF($I$7:$I17,$I17)-1)/COUNTIF($I$7:$I$107,$I17)*VLOOKUP($I17+1,$I$7:$L$107,3),K17)</f>
        <v>0</v>
      </c>
      <c r="R17" s="32">
        <f>IF($I16=$I17,(COUNTIF($I$7:$I$107,$I17)+1-COUNTIF($I$7:$I17,$I17))/COUNTIF($I$7:$I$107,$I17)*L17+(COUNTIF($I$7:$I17,$I17)-1)/COUNTIF($I$7:$I$107,$I17)*VLOOKUP($I17+1,$I$7:$L$107,4),L17)</f>
        <v>0</v>
      </c>
    </row>
    <row r="18" spans="3:18" ht="12.75">
      <c r="C18" s="11">
        <f t="shared" si="7"/>
        <v>12</v>
      </c>
      <c r="D18" s="5">
        <f t="shared" si="8"/>
        <v>0</v>
      </c>
      <c r="E18" s="26">
        <f t="shared" si="9"/>
        <v>4245</v>
      </c>
      <c r="F18" s="5">
        <f t="shared" si="10"/>
        <v>0</v>
      </c>
      <c r="G18" s="28">
        <f t="shared" si="11"/>
        <v>5524</v>
      </c>
      <c r="H18" s="30">
        <f t="shared" si="12"/>
        <v>231</v>
      </c>
      <c r="I18" s="11">
        <f t="shared" si="0"/>
        <v>2</v>
      </c>
      <c r="J18" s="26">
        <f t="shared" si="1"/>
        <v>3</v>
      </c>
      <c r="K18" s="28">
        <f t="shared" si="2"/>
        <v>0</v>
      </c>
      <c r="L18" s="30">
        <f t="shared" si="3"/>
        <v>0</v>
      </c>
      <c r="M18" s="5">
        <f t="shared" si="4"/>
        <v>9991</v>
      </c>
      <c r="N18" s="10">
        <f t="shared" si="5"/>
        <v>6</v>
      </c>
      <c r="O18" s="5">
        <f t="shared" si="6"/>
      </c>
      <c r="P18" s="26">
        <f>IF($I17=$I18,(COUNTIF($I$7:$I$107,$I18)+1-COUNTIF($I$7:$I18,$I18))/COUNTIF($I$7:$I$107,$I18)*J18+(COUNTIF($I$7:$I18,$I18)-1)/COUNTIF($I$7:$I$107,$I18)*VLOOKUP($I18+1,$I$7:$L$107,2),J18)</f>
        <v>6.428571428571428</v>
      </c>
      <c r="Q18" s="28">
        <f>IF($I17=$I18,(COUNTIF($I$7:$I$107,$I18)+1-COUNTIF($I$7:$I18,$I18))/COUNTIF($I$7:$I$107,$I18)*K18+(COUNTIF($I$7:$I18,$I18)-1)/COUNTIF($I$7:$I$107,$I18)*VLOOKUP($I18+1,$I$7:$L$107,3),K18)</f>
        <v>0</v>
      </c>
      <c r="R18" s="32">
        <f>IF($I17=$I18,(COUNTIF($I$7:$I$107,$I18)+1-COUNTIF($I$7:$I18,$I18))/COUNTIF($I$7:$I$107,$I18)*L18+(COUNTIF($I$7:$I18,$I18)-1)/COUNTIF($I$7:$I$107,$I18)*VLOOKUP($I18+1,$I$7:$L$107,4),L18)</f>
        <v>0</v>
      </c>
    </row>
    <row r="19" spans="3:18" ht="12.75">
      <c r="C19" s="11">
        <f t="shared" si="7"/>
        <v>13</v>
      </c>
      <c r="D19" s="5">
        <f t="shared" si="8"/>
        <v>0</v>
      </c>
      <c r="E19" s="26">
        <f t="shared" si="9"/>
        <v>0</v>
      </c>
      <c r="F19" s="5">
        <f t="shared" si="10"/>
        <v>0</v>
      </c>
      <c r="G19" s="28">
        <f t="shared" si="11"/>
        <v>9325</v>
      </c>
      <c r="H19" s="30">
        <f t="shared" si="12"/>
        <v>675</v>
      </c>
      <c r="I19" s="11">
        <f t="shared" si="0"/>
        <v>2</v>
      </c>
      <c r="J19" s="26">
        <f t="shared" si="1"/>
        <v>3</v>
      </c>
      <c r="K19" s="28">
        <f t="shared" si="2"/>
        <v>0</v>
      </c>
      <c r="L19" s="30">
        <f t="shared" si="3"/>
        <v>0</v>
      </c>
      <c r="M19" s="5">
        <f t="shared" si="4"/>
        <v>9991</v>
      </c>
      <c r="N19" s="10">
        <f t="shared" si="5"/>
        <v>6</v>
      </c>
      <c r="O19" s="5">
        <f>IF(AND($B$2=1,$B$4=1),IF(MOD(ROW(),2)=0,"",IF($I19=$I17,"",$I19)),IF($I18=$I19,"",I19))</f>
      </c>
      <c r="P19" s="26">
        <f>IF($I18=$I19,(COUNTIF($I$7:$I$107,$I19)+1-COUNTIF($I$7:$I19,$I19))/COUNTIF($I$7:$I$107,$I19)*J19+(COUNTIF($I$7:$I19,$I19)-1)/COUNTIF($I$7:$I$107,$I19)*VLOOKUP($I19+1,$I$7:$L$107,2),J19)</f>
        <v>7.285714285714286</v>
      </c>
      <c r="Q19" s="28">
        <f>IF($I18=$I19,(COUNTIF($I$7:$I$107,$I19)+1-COUNTIF($I$7:$I19,$I19))/COUNTIF($I$7:$I$107,$I19)*K19+(COUNTIF($I$7:$I19,$I19)-1)/COUNTIF($I$7:$I$107,$I19)*VLOOKUP($I19+1,$I$7:$L$107,3),K19)</f>
        <v>0</v>
      </c>
      <c r="R19" s="32">
        <f>IF($I18=$I19,(COUNTIF($I$7:$I$107,$I19)+1-COUNTIF($I$7:$I19,$I19))/COUNTIF($I$7:$I$107,$I19)*L19+(COUNTIF($I$7:$I19,$I19)-1)/COUNTIF($I$7:$I$107,$I19)*VLOOKUP($I19+1,$I$7:$L$107,4),L19)</f>
        <v>0</v>
      </c>
    </row>
    <row r="20" spans="3:18" ht="12.75">
      <c r="C20" s="11">
        <f t="shared" si="7"/>
        <v>14</v>
      </c>
      <c r="D20" s="5">
        <f t="shared" si="8"/>
        <v>0</v>
      </c>
      <c r="E20" s="26">
        <f t="shared" si="9"/>
        <v>0</v>
      </c>
      <c r="F20" s="5">
        <f t="shared" si="10"/>
        <v>0</v>
      </c>
      <c r="G20" s="28">
        <f t="shared" si="11"/>
        <v>8029</v>
      </c>
      <c r="H20" s="30">
        <f t="shared" si="12"/>
        <v>1971</v>
      </c>
      <c r="I20" s="11">
        <f t="shared" si="0"/>
        <v>2</v>
      </c>
      <c r="J20" s="26">
        <f t="shared" si="1"/>
        <v>3</v>
      </c>
      <c r="K20" s="28">
        <f t="shared" si="2"/>
        <v>0</v>
      </c>
      <c r="L20" s="30">
        <f t="shared" si="3"/>
        <v>0</v>
      </c>
      <c r="M20" s="5">
        <f t="shared" si="4"/>
        <v>9991</v>
      </c>
      <c r="N20" s="10">
        <f t="shared" si="5"/>
        <v>6</v>
      </c>
      <c r="O20" s="5">
        <f t="shared" si="6"/>
      </c>
      <c r="P20" s="26">
        <f>IF($I19=$I20,(COUNTIF($I$7:$I$107,$I20)+1-COUNTIF($I$7:$I20,$I20))/COUNTIF($I$7:$I$107,$I20)*J20+(COUNTIF($I$7:$I20,$I20)-1)/COUNTIF($I$7:$I$107,$I20)*VLOOKUP($I20+1,$I$7:$L$107,2),J20)</f>
        <v>8.142857142857142</v>
      </c>
      <c r="Q20" s="28">
        <f>IF($I19=$I20,(COUNTIF($I$7:$I$107,$I20)+1-COUNTIF($I$7:$I20,$I20))/COUNTIF($I$7:$I$107,$I20)*K20+(COUNTIF($I$7:$I20,$I20)-1)/COUNTIF($I$7:$I$107,$I20)*VLOOKUP($I20+1,$I$7:$L$107,3),K20)</f>
        <v>0</v>
      </c>
      <c r="R20" s="32">
        <f>IF($I19=$I20,(COUNTIF($I$7:$I$107,$I20)+1-COUNTIF($I$7:$I20,$I20))/COUNTIF($I$7:$I$107,$I20)*L20+(COUNTIF($I$7:$I20,$I20)-1)/COUNTIF($I$7:$I$107,$I20)*VLOOKUP($I20+1,$I$7:$L$107,4),L20)</f>
        <v>0</v>
      </c>
    </row>
    <row r="21" spans="3:18" ht="12.75">
      <c r="C21" s="11">
        <f t="shared" si="7"/>
        <v>15</v>
      </c>
      <c r="D21" s="5">
        <f t="shared" si="8"/>
        <v>0</v>
      </c>
      <c r="E21" s="26">
        <f t="shared" si="9"/>
        <v>0</v>
      </c>
      <c r="F21" s="5">
        <f t="shared" si="10"/>
        <v>0</v>
      </c>
      <c r="G21" s="28">
        <f t="shared" si="11"/>
        <v>4245</v>
      </c>
      <c r="H21" s="30">
        <f t="shared" si="12"/>
        <v>5755</v>
      </c>
      <c r="I21" s="11">
        <f t="shared" si="0"/>
        <v>3</v>
      </c>
      <c r="J21" s="26">
        <f t="shared" si="1"/>
        <v>9</v>
      </c>
      <c r="K21" s="28">
        <f t="shared" si="2"/>
        <v>0</v>
      </c>
      <c r="L21" s="30">
        <f t="shared" si="3"/>
        <v>0</v>
      </c>
      <c r="M21" s="5">
        <f t="shared" si="4"/>
        <v>9973</v>
      </c>
      <c r="N21" s="10">
        <f t="shared" si="5"/>
        <v>18</v>
      </c>
      <c r="O21" s="5">
        <f t="shared" si="6"/>
        <v>3</v>
      </c>
      <c r="P21" s="26">
        <f>IF($I20=$I21,(COUNTIF($I$7:$I$107,$I21)+1-COUNTIF($I$7:$I21,$I21))/COUNTIF($I$7:$I$107,$I21)*J21+(COUNTIF($I$7:$I21,$I21)-1)/COUNTIF($I$7:$I$107,$I21)*VLOOKUP($I21+1,$I$7:$L$107,2),J21)</f>
        <v>9</v>
      </c>
      <c r="Q21" s="28">
        <f>IF($I20=$I21,(COUNTIF($I$7:$I$107,$I21)+1-COUNTIF($I$7:$I21,$I21))/COUNTIF($I$7:$I$107,$I21)*K21+(COUNTIF($I$7:$I21,$I21)-1)/COUNTIF($I$7:$I$107,$I21)*VLOOKUP($I21+1,$I$7:$L$107,3),K21)</f>
        <v>0</v>
      </c>
      <c r="R21" s="32">
        <f>IF($I20=$I21,(COUNTIF($I$7:$I$107,$I21)+1-COUNTIF($I$7:$I21,$I21))/COUNTIF($I$7:$I$107,$I21)*L21+(COUNTIF($I$7:$I21,$I21)-1)/COUNTIF($I$7:$I$107,$I21)*VLOOKUP($I21+1,$I$7:$L$107,4),L21)</f>
        <v>0</v>
      </c>
    </row>
    <row r="22" spans="3:18" ht="12.75">
      <c r="C22" s="11">
        <f t="shared" si="7"/>
        <v>16</v>
      </c>
      <c r="D22" s="5">
        <f t="shared" si="8"/>
        <v>0</v>
      </c>
      <c r="E22" s="26">
        <f t="shared" si="9"/>
        <v>0</v>
      </c>
      <c r="F22" s="5">
        <f t="shared" si="10"/>
        <v>0</v>
      </c>
      <c r="G22" s="28">
        <f t="shared" si="11"/>
        <v>0</v>
      </c>
      <c r="H22" s="30">
        <f t="shared" si="12"/>
        <v>10000</v>
      </c>
      <c r="I22" s="11">
        <f t="shared" si="0"/>
        <v>3</v>
      </c>
      <c r="J22" s="26">
        <f t="shared" si="1"/>
        <v>9</v>
      </c>
      <c r="K22" s="28">
        <f t="shared" si="2"/>
        <v>0</v>
      </c>
      <c r="L22" s="30">
        <f t="shared" si="3"/>
        <v>0</v>
      </c>
      <c r="M22" s="5">
        <f t="shared" si="4"/>
        <v>9973</v>
      </c>
      <c r="N22" s="10">
        <f t="shared" si="5"/>
        <v>18</v>
      </c>
      <c r="O22" s="5">
        <f t="shared" si="6"/>
      </c>
      <c r="P22" s="26">
        <f>IF($I21=$I22,(COUNTIF($I$7:$I$107,$I22)+1-COUNTIF($I$7:$I22,$I22))/COUNTIF($I$7:$I$107,$I22)*J22+(COUNTIF($I$7:$I22,$I22)-1)/COUNTIF($I$7:$I$107,$I22)*VLOOKUP($I22+1,$I$7:$L$107,2),J22)</f>
        <v>11.833333333333332</v>
      </c>
      <c r="Q22" s="28">
        <f>IF($I21=$I22,(COUNTIF($I$7:$I$107,$I22)+1-COUNTIF($I$7:$I22,$I22))/COUNTIF($I$7:$I$107,$I22)*K22+(COUNTIF($I$7:$I22,$I22)-1)/COUNTIF($I$7:$I$107,$I22)*VLOOKUP($I22+1,$I$7:$L$107,3),K22)</f>
        <v>0.16666666666666666</v>
      </c>
      <c r="R22" s="32">
        <f>IF($I21=$I22,(COUNTIF($I$7:$I$107,$I22)+1-COUNTIF($I$7:$I22,$I22))/COUNTIF($I$7:$I$107,$I22)*L22+(COUNTIF($I$7:$I22,$I22)-1)/COUNTIF($I$7:$I$107,$I22)*VLOOKUP($I22+1,$I$7:$L$107,4),L22)</f>
        <v>0</v>
      </c>
    </row>
    <row r="23" spans="3:18" ht="12.75">
      <c r="C23" s="11">
        <f t="shared" si="7"/>
        <v>17</v>
      </c>
      <c r="D23" s="5">
        <f t="shared" si="8"/>
        <v>0</v>
      </c>
      <c r="E23" s="26">
        <f t="shared" si="9"/>
        <v>0</v>
      </c>
      <c r="F23" s="5">
        <f t="shared" si="10"/>
        <v>0</v>
      </c>
      <c r="G23" s="28">
        <f t="shared" si="11"/>
        <v>0</v>
      </c>
      <c r="H23" s="30">
        <f t="shared" si="12"/>
        <v>10000</v>
      </c>
      <c r="I23" s="11">
        <f t="shared" si="0"/>
        <v>3</v>
      </c>
      <c r="J23" s="26">
        <f t="shared" si="1"/>
        <v>9</v>
      </c>
      <c r="K23" s="28">
        <f t="shared" si="2"/>
        <v>0</v>
      </c>
      <c r="L23" s="30">
        <f t="shared" si="3"/>
        <v>0</v>
      </c>
      <c r="M23" s="5">
        <f t="shared" si="4"/>
        <v>9973</v>
      </c>
      <c r="N23" s="10">
        <f t="shared" si="5"/>
        <v>18</v>
      </c>
      <c r="O23" s="5">
        <f t="shared" si="6"/>
      </c>
      <c r="P23" s="26">
        <f>IF($I22=$I23,(COUNTIF($I$7:$I$107,$I23)+1-COUNTIF($I$7:$I23,$I23))/COUNTIF($I$7:$I$107,$I23)*J23+(COUNTIF($I$7:$I23,$I23)-1)/COUNTIF($I$7:$I$107,$I23)*VLOOKUP($I23+1,$I$7:$L$107,2),J23)</f>
        <v>14.666666666666666</v>
      </c>
      <c r="Q23" s="28">
        <f>IF($I22=$I23,(COUNTIF($I$7:$I$107,$I23)+1-COUNTIF($I$7:$I23,$I23))/COUNTIF($I$7:$I$107,$I23)*K23+(COUNTIF($I$7:$I23,$I23)-1)/COUNTIF($I$7:$I$107,$I23)*VLOOKUP($I23+1,$I$7:$L$107,3),K23)</f>
        <v>0.3333333333333333</v>
      </c>
      <c r="R23" s="32">
        <f>IF($I22=$I23,(COUNTIF($I$7:$I$107,$I23)+1-COUNTIF($I$7:$I23,$I23))/COUNTIF($I$7:$I$107,$I23)*L23+(COUNTIF($I$7:$I23,$I23)-1)/COUNTIF($I$7:$I$107,$I23)*VLOOKUP($I23+1,$I$7:$L$107,4),L23)</f>
        <v>0</v>
      </c>
    </row>
    <row r="24" spans="3:18" ht="12.75">
      <c r="C24" s="11">
        <f t="shared" si="7"/>
        <v>18</v>
      </c>
      <c r="D24" s="5">
        <f t="shared" si="8"/>
        <v>0</v>
      </c>
      <c r="E24" s="26">
        <f t="shared" si="9"/>
        <v>0</v>
      </c>
      <c r="F24" s="5">
        <f t="shared" si="10"/>
        <v>0</v>
      </c>
      <c r="G24" s="28">
        <f t="shared" si="11"/>
        <v>0</v>
      </c>
      <c r="H24" s="30">
        <f t="shared" si="12"/>
        <v>10000</v>
      </c>
      <c r="I24" s="11">
        <f t="shared" si="0"/>
        <v>3</v>
      </c>
      <c r="J24" s="26">
        <f t="shared" si="1"/>
        <v>9</v>
      </c>
      <c r="K24" s="28">
        <f t="shared" si="2"/>
        <v>0</v>
      </c>
      <c r="L24" s="30">
        <f t="shared" si="3"/>
        <v>0</v>
      </c>
      <c r="M24" s="5">
        <f t="shared" si="4"/>
        <v>9973</v>
      </c>
      <c r="N24" s="10">
        <f t="shared" si="5"/>
        <v>18</v>
      </c>
      <c r="O24" s="5">
        <f>IF(AND($B$2=1,$B$4=1),IF(MOD(ROW(),2)=0,"",IF($I24=$I22,"",$I24)),IF($I23=$I24,"",I24))</f>
      </c>
      <c r="P24" s="26">
        <f>IF($I23=$I24,(COUNTIF($I$7:$I$107,$I24)+1-COUNTIF($I$7:$I24,$I24))/COUNTIF($I$7:$I$107,$I24)*J24+(COUNTIF($I$7:$I24,$I24)-1)/COUNTIF($I$7:$I$107,$I24)*VLOOKUP($I24+1,$I$7:$L$107,2),J24)</f>
        <v>17.5</v>
      </c>
      <c r="Q24" s="28">
        <f>IF($I23=$I24,(COUNTIF($I$7:$I$107,$I24)+1-COUNTIF($I$7:$I24,$I24))/COUNTIF($I$7:$I$107,$I24)*K24+(COUNTIF($I$7:$I24,$I24)-1)/COUNTIF($I$7:$I$107,$I24)*VLOOKUP($I24+1,$I$7:$L$107,3),K24)</f>
        <v>0.5</v>
      </c>
      <c r="R24" s="32">
        <f>IF($I23=$I24,(COUNTIF($I$7:$I$107,$I24)+1-COUNTIF($I$7:$I24,$I24))/COUNTIF($I$7:$I$107,$I24)*L24+(COUNTIF($I$7:$I24,$I24)-1)/COUNTIF($I$7:$I$107,$I24)*VLOOKUP($I24+1,$I$7:$L$107,4),L24)</f>
        <v>0</v>
      </c>
    </row>
    <row r="25" spans="3:18" ht="12.75">
      <c r="C25" s="11">
        <f t="shared" si="7"/>
        <v>19</v>
      </c>
      <c r="D25" s="5">
        <f t="shared" si="8"/>
        <v>0</v>
      </c>
      <c r="E25" s="26">
        <f t="shared" si="9"/>
        <v>0</v>
      </c>
      <c r="F25" s="5">
        <f t="shared" si="10"/>
        <v>0</v>
      </c>
      <c r="G25" s="28">
        <f t="shared" si="11"/>
        <v>0</v>
      </c>
      <c r="H25" s="30">
        <f t="shared" si="12"/>
        <v>10000</v>
      </c>
      <c r="I25" s="11">
        <f t="shared" si="0"/>
        <v>3</v>
      </c>
      <c r="J25" s="26">
        <f t="shared" si="1"/>
        <v>9</v>
      </c>
      <c r="K25" s="28">
        <f t="shared" si="2"/>
        <v>0</v>
      </c>
      <c r="L25" s="30">
        <f t="shared" si="3"/>
        <v>0</v>
      </c>
      <c r="M25" s="5">
        <f t="shared" si="4"/>
        <v>9973</v>
      </c>
      <c r="N25" s="10">
        <f t="shared" si="5"/>
        <v>18</v>
      </c>
      <c r="O25" s="5">
        <f t="shared" si="6"/>
      </c>
      <c r="P25" s="26">
        <f>IF($I24=$I25,(COUNTIF($I$7:$I$107,$I25)+1-COUNTIF($I$7:$I25,$I25))/COUNTIF($I$7:$I$107,$I25)*J25+(COUNTIF($I$7:$I25,$I25)-1)/COUNTIF($I$7:$I$107,$I25)*VLOOKUP($I25+1,$I$7:$L$107,2),J25)</f>
        <v>20.333333333333332</v>
      </c>
      <c r="Q25" s="28">
        <f>IF($I24=$I25,(COUNTIF($I$7:$I$107,$I25)+1-COUNTIF($I$7:$I25,$I25))/COUNTIF($I$7:$I$107,$I25)*K25+(COUNTIF($I$7:$I25,$I25)-1)/COUNTIF($I$7:$I$107,$I25)*VLOOKUP($I25+1,$I$7:$L$107,3),K25)</f>
        <v>0.6666666666666666</v>
      </c>
      <c r="R25" s="32">
        <f>IF($I24=$I25,(COUNTIF($I$7:$I$107,$I25)+1-COUNTIF($I$7:$I25,$I25))/COUNTIF($I$7:$I$107,$I25)*L25+(COUNTIF($I$7:$I25,$I25)-1)/COUNTIF($I$7:$I$107,$I25)*VLOOKUP($I25+1,$I$7:$L$107,4),L25)</f>
        <v>0</v>
      </c>
    </row>
    <row r="26" spans="3:18" ht="12.75">
      <c r="C26" s="11">
        <f t="shared" si="7"/>
        <v>20</v>
      </c>
      <c r="D26" s="5">
        <f t="shared" si="8"/>
        <v>0</v>
      </c>
      <c r="E26" s="26">
        <f t="shared" si="9"/>
        <v>0</v>
      </c>
      <c r="F26" s="5">
        <f t="shared" si="10"/>
        <v>0</v>
      </c>
      <c r="G26" s="28">
        <f t="shared" si="11"/>
        <v>0</v>
      </c>
      <c r="H26" s="30">
        <f t="shared" si="12"/>
        <v>10000</v>
      </c>
      <c r="I26" s="11">
        <f t="shared" si="0"/>
        <v>3</v>
      </c>
      <c r="J26" s="26">
        <f t="shared" si="1"/>
        <v>9</v>
      </c>
      <c r="K26" s="28">
        <f t="shared" si="2"/>
        <v>0</v>
      </c>
      <c r="L26" s="30">
        <f t="shared" si="3"/>
        <v>0</v>
      </c>
      <c r="M26" s="5">
        <f t="shared" si="4"/>
        <v>9973</v>
      </c>
      <c r="N26" s="10">
        <f t="shared" si="5"/>
        <v>18</v>
      </c>
      <c r="O26" s="5">
        <f t="shared" si="6"/>
      </c>
      <c r="P26" s="26">
        <f>IF($I25=$I26,(COUNTIF($I$7:$I$107,$I26)+1-COUNTIF($I$7:$I26,$I26))/COUNTIF($I$7:$I$107,$I26)*J26+(COUNTIF($I$7:$I26,$I26)-1)/COUNTIF($I$7:$I$107,$I26)*VLOOKUP($I26+1,$I$7:$L$107,2),J26)</f>
        <v>23.166666666666668</v>
      </c>
      <c r="Q26" s="28">
        <f>IF($I25=$I26,(COUNTIF($I$7:$I$107,$I26)+1-COUNTIF($I$7:$I26,$I26))/COUNTIF($I$7:$I$107,$I26)*K26+(COUNTIF($I$7:$I26,$I26)-1)/COUNTIF($I$7:$I$107,$I26)*VLOOKUP($I26+1,$I$7:$L$107,3),K26)</f>
        <v>0.8333333333333334</v>
      </c>
      <c r="R26" s="32">
        <f>IF($I25=$I26,(COUNTIF($I$7:$I$107,$I26)+1-COUNTIF($I$7:$I26,$I26))/COUNTIF($I$7:$I$107,$I26)*L26+(COUNTIF($I$7:$I26,$I26)-1)/COUNTIF($I$7:$I$107,$I26)*VLOOKUP($I26+1,$I$7:$L$107,4),L26)</f>
        <v>0</v>
      </c>
    </row>
    <row r="27" spans="3:18" ht="12.75">
      <c r="C27" s="11">
        <f t="shared" si="7"/>
        <v>21</v>
      </c>
      <c r="D27" s="5">
        <f t="shared" si="8"/>
        <v>0</v>
      </c>
      <c r="E27" s="26">
        <f t="shared" si="9"/>
        <v>0</v>
      </c>
      <c r="F27" s="5">
        <f t="shared" si="10"/>
        <v>0</v>
      </c>
      <c r="G27" s="28">
        <f t="shared" si="11"/>
        <v>0</v>
      </c>
      <c r="H27" s="30">
        <f t="shared" si="12"/>
        <v>10000</v>
      </c>
      <c r="I27" s="11">
        <f t="shared" si="0"/>
        <v>4</v>
      </c>
      <c r="J27" s="26">
        <f t="shared" si="1"/>
        <v>26</v>
      </c>
      <c r="K27" s="28">
        <f t="shared" si="2"/>
        <v>1</v>
      </c>
      <c r="L27" s="30">
        <f t="shared" si="3"/>
        <v>0</v>
      </c>
      <c r="M27" s="5">
        <f t="shared" si="4"/>
        <v>9921</v>
      </c>
      <c r="N27" s="10">
        <f t="shared" si="5"/>
        <v>52</v>
      </c>
      <c r="O27" s="5">
        <f t="shared" si="6"/>
        <v>4</v>
      </c>
      <c r="P27" s="26">
        <f>IF($I26=$I27,(COUNTIF($I$7:$I$107,$I27)+1-COUNTIF($I$7:$I27,$I27))/COUNTIF($I$7:$I$107,$I27)*J27+(COUNTIF($I$7:$I27,$I27)-1)/COUNTIF($I$7:$I$107,$I27)*VLOOKUP($I27+1,$I$7:$L$107,2),J27)</f>
        <v>26</v>
      </c>
      <c r="Q27" s="28">
        <f>IF($I26=$I27,(COUNTIF($I$7:$I$107,$I27)+1-COUNTIF($I$7:$I27,$I27))/COUNTIF($I$7:$I$107,$I27)*K27+(COUNTIF($I$7:$I27,$I27)-1)/COUNTIF($I$7:$I$107,$I27)*VLOOKUP($I27+1,$I$7:$L$107,3),K27)</f>
        <v>1</v>
      </c>
      <c r="R27" s="32">
        <f>IF($I26=$I27,(COUNTIF($I$7:$I$107,$I27)+1-COUNTIF($I$7:$I27,$I27))/COUNTIF($I$7:$I$107,$I27)*L27+(COUNTIF($I$7:$I27,$I27)-1)/COUNTIF($I$7:$I$107,$I27)*VLOOKUP($I27+1,$I$7:$L$107,4),L27)</f>
        <v>0</v>
      </c>
    </row>
    <row r="28" spans="3:18" ht="12.75">
      <c r="C28" s="11">
        <f t="shared" si="7"/>
        <v>22</v>
      </c>
      <c r="D28" s="5">
        <f t="shared" si="8"/>
        <v>0</v>
      </c>
      <c r="E28" s="26">
        <f t="shared" si="9"/>
        <v>0</v>
      </c>
      <c r="F28" s="5">
        <f t="shared" si="10"/>
        <v>0</v>
      </c>
      <c r="G28" s="28">
        <f t="shared" si="11"/>
        <v>0</v>
      </c>
      <c r="H28" s="30">
        <f t="shared" si="12"/>
        <v>10000</v>
      </c>
      <c r="I28" s="11">
        <f t="shared" si="0"/>
        <v>4</v>
      </c>
      <c r="J28" s="26">
        <f t="shared" si="1"/>
        <v>26</v>
      </c>
      <c r="K28" s="28">
        <f t="shared" si="2"/>
        <v>1</v>
      </c>
      <c r="L28" s="30">
        <f t="shared" si="3"/>
        <v>0</v>
      </c>
      <c r="M28" s="5">
        <f t="shared" si="4"/>
        <v>9921</v>
      </c>
      <c r="N28" s="10">
        <f t="shared" si="5"/>
        <v>52</v>
      </c>
      <c r="O28" s="5">
        <f t="shared" si="6"/>
      </c>
      <c r="P28" s="26">
        <f>IF($I27=$I28,(COUNTIF($I$7:$I$107,$I28)+1-COUNTIF($I$7:$I28,$I28))/COUNTIF($I$7:$I$107,$I28)*J28+(COUNTIF($I$7:$I28,$I28)-1)/COUNTIF($I$7:$I$107,$I28)*VLOOKUP($I28+1,$I$7:$L$107,2),J28)</f>
        <v>33.14285714285714</v>
      </c>
      <c r="Q28" s="28">
        <f>IF($I27=$I28,(COUNTIF($I$7:$I$107,$I28)+1-COUNTIF($I$7:$I28,$I28))/COUNTIF($I$7:$I$107,$I28)*K28+(COUNTIF($I$7:$I28,$I28)-1)/COUNTIF($I$7:$I$107,$I28)*VLOOKUP($I28+1,$I$7:$L$107,3),K28)</f>
        <v>1.2857142857142856</v>
      </c>
      <c r="R28" s="32">
        <f>IF($I27=$I28,(COUNTIF($I$7:$I$107,$I28)+1-COUNTIF($I$7:$I28,$I28))/COUNTIF($I$7:$I$107,$I28)*L28+(COUNTIF($I$7:$I28,$I28)-1)/COUNTIF($I$7:$I$107,$I28)*VLOOKUP($I28+1,$I$7:$L$107,4),L28)</f>
        <v>0</v>
      </c>
    </row>
    <row r="29" spans="3:18" ht="12.75">
      <c r="C29" s="11">
        <f t="shared" si="7"/>
        <v>23</v>
      </c>
      <c r="D29" s="5">
        <f t="shared" si="8"/>
        <v>0</v>
      </c>
      <c r="E29" s="26">
        <f t="shared" si="9"/>
        <v>0</v>
      </c>
      <c r="F29" s="5">
        <f t="shared" si="10"/>
        <v>0</v>
      </c>
      <c r="G29" s="28">
        <f t="shared" si="11"/>
        <v>0</v>
      </c>
      <c r="H29" s="30">
        <f t="shared" si="12"/>
        <v>10000</v>
      </c>
      <c r="I29" s="11">
        <f t="shared" si="0"/>
        <v>4</v>
      </c>
      <c r="J29" s="26">
        <f t="shared" si="1"/>
        <v>26</v>
      </c>
      <c r="K29" s="28">
        <f t="shared" si="2"/>
        <v>1</v>
      </c>
      <c r="L29" s="30">
        <f t="shared" si="3"/>
        <v>0</v>
      </c>
      <c r="M29" s="5">
        <f t="shared" si="4"/>
        <v>9921</v>
      </c>
      <c r="N29" s="10">
        <f t="shared" si="5"/>
        <v>52</v>
      </c>
      <c r="O29" s="5">
        <f t="shared" si="6"/>
      </c>
      <c r="P29" s="26">
        <f>IF($I28=$I29,(COUNTIF($I$7:$I$107,$I29)+1-COUNTIF($I$7:$I29,$I29))/COUNTIF($I$7:$I$107,$I29)*J29+(COUNTIF($I$7:$I29,$I29)-1)/COUNTIF($I$7:$I$107,$I29)*VLOOKUP($I29+1,$I$7:$L$107,2),J29)</f>
        <v>40.285714285714285</v>
      </c>
      <c r="Q29" s="28">
        <f>IF($I28=$I29,(COUNTIF($I$7:$I$107,$I29)+1-COUNTIF($I$7:$I29,$I29))/COUNTIF($I$7:$I$107,$I29)*K29+(COUNTIF($I$7:$I29,$I29)-1)/COUNTIF($I$7:$I$107,$I29)*VLOOKUP($I29+1,$I$7:$L$107,3),K29)</f>
        <v>1.5714285714285714</v>
      </c>
      <c r="R29" s="32">
        <f>IF($I28=$I29,(COUNTIF($I$7:$I$107,$I29)+1-COUNTIF($I$7:$I29,$I29))/COUNTIF($I$7:$I$107,$I29)*L29+(COUNTIF($I$7:$I29,$I29)-1)/COUNTIF($I$7:$I$107,$I29)*VLOOKUP($I29+1,$I$7:$L$107,4),L29)</f>
        <v>0</v>
      </c>
    </row>
    <row r="30" spans="3:18" ht="12.75">
      <c r="C30" s="11">
        <f t="shared" si="7"/>
        <v>24</v>
      </c>
      <c r="D30" s="5">
        <f t="shared" si="8"/>
        <v>0</v>
      </c>
      <c r="E30" s="26">
        <f t="shared" si="9"/>
        <v>0</v>
      </c>
      <c r="F30" s="5">
        <f t="shared" si="10"/>
        <v>0</v>
      </c>
      <c r="G30" s="28">
        <f t="shared" si="11"/>
        <v>0</v>
      </c>
      <c r="H30" s="30">
        <f t="shared" si="12"/>
        <v>10000</v>
      </c>
      <c r="I30" s="11">
        <f t="shared" si="0"/>
        <v>4</v>
      </c>
      <c r="J30" s="26">
        <f t="shared" si="1"/>
        <v>26</v>
      </c>
      <c r="K30" s="28">
        <f t="shared" si="2"/>
        <v>1</v>
      </c>
      <c r="L30" s="30">
        <f t="shared" si="3"/>
        <v>0</v>
      </c>
      <c r="M30" s="5">
        <f t="shared" si="4"/>
        <v>9921</v>
      </c>
      <c r="N30" s="10">
        <f t="shared" si="5"/>
        <v>52</v>
      </c>
      <c r="O30" s="5">
        <f t="shared" si="6"/>
      </c>
      <c r="P30" s="26">
        <f>IF($I29=$I30,(COUNTIF($I$7:$I$107,$I30)+1-COUNTIF($I$7:$I30,$I30))/COUNTIF($I$7:$I$107,$I30)*J30+(COUNTIF($I$7:$I30,$I30)-1)/COUNTIF($I$7:$I$107,$I30)*VLOOKUP($I30+1,$I$7:$L$107,2),J30)</f>
        <v>47.42857142857142</v>
      </c>
      <c r="Q30" s="28">
        <f>IF($I29=$I30,(COUNTIF($I$7:$I$107,$I30)+1-COUNTIF($I$7:$I30,$I30))/COUNTIF($I$7:$I$107,$I30)*K30+(COUNTIF($I$7:$I30,$I30)-1)/COUNTIF($I$7:$I$107,$I30)*VLOOKUP($I30+1,$I$7:$L$107,3),K30)</f>
        <v>1.857142857142857</v>
      </c>
      <c r="R30" s="32">
        <f>IF($I29=$I30,(COUNTIF($I$7:$I$107,$I30)+1-COUNTIF($I$7:$I30,$I30))/COUNTIF($I$7:$I$107,$I30)*L30+(COUNTIF($I$7:$I30,$I30)-1)/COUNTIF($I$7:$I$107,$I30)*VLOOKUP($I30+1,$I$7:$L$107,4),L30)</f>
        <v>0</v>
      </c>
    </row>
    <row r="31" spans="3:18" ht="12.75">
      <c r="C31" s="11">
        <f t="shared" si="7"/>
        <v>25</v>
      </c>
      <c r="D31" s="5">
        <f t="shared" si="8"/>
        <v>0</v>
      </c>
      <c r="E31" s="26">
        <f t="shared" si="9"/>
        <v>0</v>
      </c>
      <c r="F31" s="5">
        <f t="shared" si="10"/>
        <v>0</v>
      </c>
      <c r="G31" s="28">
        <f t="shared" si="11"/>
        <v>0</v>
      </c>
      <c r="H31" s="30">
        <f t="shared" si="12"/>
        <v>10000</v>
      </c>
      <c r="I31" s="11">
        <f t="shared" si="0"/>
        <v>4</v>
      </c>
      <c r="J31" s="26">
        <f t="shared" si="1"/>
        <v>26</v>
      </c>
      <c r="K31" s="28">
        <f t="shared" si="2"/>
        <v>1</v>
      </c>
      <c r="L31" s="30">
        <f t="shared" si="3"/>
        <v>0</v>
      </c>
      <c r="M31" s="5">
        <f t="shared" si="4"/>
        <v>9921</v>
      </c>
      <c r="N31" s="10">
        <f t="shared" si="5"/>
        <v>52</v>
      </c>
      <c r="O31" s="5">
        <f t="shared" si="6"/>
      </c>
      <c r="P31" s="26">
        <f>IF($I30=$I31,(COUNTIF($I$7:$I$107,$I31)+1-COUNTIF($I$7:$I31,$I31))/COUNTIF($I$7:$I$107,$I31)*J31+(COUNTIF($I$7:$I31,$I31)-1)/COUNTIF($I$7:$I$107,$I31)*VLOOKUP($I31+1,$I$7:$L$107,2),J31)</f>
        <v>54.57142857142857</v>
      </c>
      <c r="Q31" s="28">
        <f>IF($I30=$I31,(COUNTIF($I$7:$I$107,$I31)+1-COUNTIF($I$7:$I31,$I31))/COUNTIF($I$7:$I$107,$I31)*K31+(COUNTIF($I$7:$I31,$I31)-1)/COUNTIF($I$7:$I$107,$I31)*VLOOKUP($I31+1,$I$7:$L$107,3),K31)</f>
        <v>2.142857142857143</v>
      </c>
      <c r="R31" s="32">
        <f>IF($I30=$I31,(COUNTIF($I$7:$I$107,$I31)+1-COUNTIF($I$7:$I31,$I31))/COUNTIF($I$7:$I$107,$I31)*L31+(COUNTIF($I$7:$I31,$I31)-1)/COUNTIF($I$7:$I$107,$I31)*VLOOKUP($I31+1,$I$7:$L$107,4),L31)</f>
        <v>0</v>
      </c>
    </row>
    <row r="32" spans="3:18" ht="12.75">
      <c r="C32" s="11">
        <f t="shared" si="7"/>
        <v>26</v>
      </c>
      <c r="D32" s="5">
        <f t="shared" si="8"/>
        <v>0</v>
      </c>
      <c r="E32" s="26">
        <f t="shared" si="9"/>
        <v>0</v>
      </c>
      <c r="F32" s="5">
        <f t="shared" si="10"/>
        <v>0</v>
      </c>
      <c r="G32" s="28">
        <f t="shared" si="11"/>
        <v>0</v>
      </c>
      <c r="H32" s="30">
        <f t="shared" si="12"/>
        <v>10000</v>
      </c>
      <c r="I32" s="11">
        <f t="shared" si="0"/>
        <v>4</v>
      </c>
      <c r="J32" s="26">
        <f t="shared" si="1"/>
        <v>26</v>
      </c>
      <c r="K32" s="28">
        <f t="shared" si="2"/>
        <v>1</v>
      </c>
      <c r="L32" s="30">
        <f t="shared" si="3"/>
        <v>0</v>
      </c>
      <c r="M32" s="5">
        <f t="shared" si="4"/>
        <v>9921</v>
      </c>
      <c r="N32" s="10">
        <f t="shared" si="5"/>
        <v>52</v>
      </c>
      <c r="O32" s="5">
        <f t="shared" si="6"/>
      </c>
      <c r="P32" s="26">
        <f>IF($I31=$I32,(COUNTIF($I$7:$I$107,$I32)+1-COUNTIF($I$7:$I32,$I32))/COUNTIF($I$7:$I$107,$I32)*J32+(COUNTIF($I$7:$I32,$I32)-1)/COUNTIF($I$7:$I$107,$I32)*VLOOKUP($I32+1,$I$7:$L$107,2),J32)</f>
        <v>61.714285714285715</v>
      </c>
      <c r="Q32" s="28">
        <f>IF($I31=$I32,(COUNTIF($I$7:$I$107,$I32)+1-COUNTIF($I$7:$I32,$I32))/COUNTIF($I$7:$I$107,$I32)*K32+(COUNTIF($I$7:$I32,$I32)-1)/COUNTIF($I$7:$I$107,$I32)*VLOOKUP($I32+1,$I$7:$L$107,3),K32)</f>
        <v>2.4285714285714284</v>
      </c>
      <c r="R32" s="32">
        <f>IF($I31=$I32,(COUNTIF($I$7:$I$107,$I32)+1-COUNTIF($I$7:$I32,$I32))/COUNTIF($I$7:$I$107,$I32)*L32+(COUNTIF($I$7:$I32,$I32)-1)/COUNTIF($I$7:$I$107,$I32)*VLOOKUP($I32+1,$I$7:$L$107,4),L32)</f>
        <v>0</v>
      </c>
    </row>
    <row r="33" spans="3:18" ht="12.75">
      <c r="C33" s="11">
        <f t="shared" si="7"/>
        <v>27</v>
      </c>
      <c r="D33" s="5">
        <f t="shared" si="8"/>
        <v>0</v>
      </c>
      <c r="E33" s="26">
        <f t="shared" si="9"/>
        <v>0</v>
      </c>
      <c r="F33" s="5">
        <f t="shared" si="10"/>
        <v>0</v>
      </c>
      <c r="G33" s="28">
        <f t="shared" si="11"/>
        <v>0</v>
      </c>
      <c r="H33" s="30">
        <f t="shared" si="12"/>
        <v>10000</v>
      </c>
      <c r="I33" s="11">
        <f t="shared" si="0"/>
        <v>4</v>
      </c>
      <c r="J33" s="26">
        <f t="shared" si="1"/>
        <v>26</v>
      </c>
      <c r="K33" s="28">
        <f t="shared" si="2"/>
        <v>1</v>
      </c>
      <c r="L33" s="30">
        <f t="shared" si="3"/>
        <v>0</v>
      </c>
      <c r="M33" s="5">
        <f t="shared" si="4"/>
        <v>9921</v>
      </c>
      <c r="N33" s="10">
        <f t="shared" si="5"/>
        <v>52</v>
      </c>
      <c r="O33" s="5">
        <f t="shared" si="6"/>
      </c>
      <c r="P33" s="26">
        <f>IF($I32=$I33,(COUNTIF($I$7:$I$107,$I33)+1-COUNTIF($I$7:$I33,$I33))/COUNTIF($I$7:$I$107,$I33)*J33+(COUNTIF($I$7:$I33,$I33)-1)/COUNTIF($I$7:$I$107,$I33)*VLOOKUP($I33+1,$I$7:$L$107,2),J33)</f>
        <v>68.85714285714285</v>
      </c>
      <c r="Q33" s="28">
        <f>IF($I32=$I33,(COUNTIF($I$7:$I$107,$I33)+1-COUNTIF($I$7:$I33,$I33))/COUNTIF($I$7:$I$107,$I33)*K33+(COUNTIF($I$7:$I33,$I33)-1)/COUNTIF($I$7:$I$107,$I33)*VLOOKUP($I33+1,$I$7:$L$107,3),K33)</f>
        <v>2.714285714285714</v>
      </c>
      <c r="R33" s="32">
        <f>IF($I32=$I33,(COUNTIF($I$7:$I$107,$I33)+1-COUNTIF($I$7:$I33,$I33))/COUNTIF($I$7:$I$107,$I33)*L33+(COUNTIF($I$7:$I33,$I33)-1)/COUNTIF($I$7:$I$107,$I33)*VLOOKUP($I33+1,$I$7:$L$107,4),L33)</f>
        <v>0</v>
      </c>
    </row>
    <row r="34" spans="3:18" ht="12.75">
      <c r="C34" s="11">
        <f t="shared" si="7"/>
        <v>28</v>
      </c>
      <c r="D34" s="5">
        <f t="shared" si="8"/>
        <v>0</v>
      </c>
      <c r="E34" s="26">
        <f t="shared" si="9"/>
        <v>0</v>
      </c>
      <c r="F34" s="5">
        <f t="shared" si="10"/>
        <v>0</v>
      </c>
      <c r="G34" s="28">
        <f t="shared" si="11"/>
        <v>0</v>
      </c>
      <c r="H34" s="30">
        <f t="shared" si="12"/>
        <v>10000</v>
      </c>
      <c r="I34" s="11">
        <f t="shared" si="0"/>
        <v>5</v>
      </c>
      <c r="J34" s="26">
        <f t="shared" si="1"/>
        <v>76</v>
      </c>
      <c r="K34" s="28">
        <f t="shared" si="2"/>
        <v>3</v>
      </c>
      <c r="L34" s="30">
        <f t="shared" si="3"/>
        <v>0</v>
      </c>
      <c r="M34" s="5">
        <f t="shared" si="4"/>
        <v>9769</v>
      </c>
      <c r="N34" s="10">
        <f t="shared" si="5"/>
        <v>152</v>
      </c>
      <c r="O34" s="5">
        <f t="shared" si="6"/>
        <v>5</v>
      </c>
      <c r="P34" s="26">
        <f>IF($I33=$I34,(COUNTIF($I$7:$I$107,$I34)+1-COUNTIF($I$7:$I34,$I34))/COUNTIF($I$7:$I$107,$I34)*J34+(COUNTIF($I$7:$I34,$I34)-1)/COUNTIF($I$7:$I$107,$I34)*VLOOKUP($I34+1,$I$7:$L$107,2),J34)</f>
        <v>76</v>
      </c>
      <c r="Q34" s="28">
        <f>IF($I33=$I34,(COUNTIF($I$7:$I$107,$I34)+1-COUNTIF($I$7:$I34,$I34))/COUNTIF($I$7:$I$107,$I34)*K34+(COUNTIF($I$7:$I34,$I34)-1)/COUNTIF($I$7:$I$107,$I34)*VLOOKUP($I34+1,$I$7:$L$107,3),K34)</f>
        <v>3</v>
      </c>
      <c r="R34" s="32">
        <f>IF($I33=$I34,(COUNTIF($I$7:$I$107,$I34)+1-COUNTIF($I$7:$I34,$I34))/COUNTIF($I$7:$I$107,$I34)*L34+(COUNTIF($I$7:$I34,$I34)-1)/COUNTIF($I$7:$I$107,$I34)*VLOOKUP($I34+1,$I$7:$L$107,4),L34)</f>
        <v>0</v>
      </c>
    </row>
    <row r="35" spans="3:18" ht="12.75">
      <c r="C35" s="11">
        <f t="shared" si="7"/>
        <v>29</v>
      </c>
      <c r="D35" s="5">
        <f>MIN(E35*$B$4,F34)</f>
        <v>0</v>
      </c>
      <c r="E35" s="26">
        <f t="shared" si="9"/>
        <v>0</v>
      </c>
      <c r="F35" s="5">
        <f t="shared" si="10"/>
        <v>0</v>
      </c>
      <c r="G35" s="28">
        <f t="shared" si="11"/>
        <v>0</v>
      </c>
      <c r="H35" s="30">
        <f t="shared" si="12"/>
        <v>10000</v>
      </c>
      <c r="I35" s="11">
        <f t="shared" si="0"/>
        <v>5</v>
      </c>
      <c r="J35" s="26">
        <f t="shared" si="1"/>
        <v>76</v>
      </c>
      <c r="K35" s="28">
        <f t="shared" si="2"/>
        <v>3</v>
      </c>
      <c r="L35" s="30">
        <f t="shared" si="3"/>
        <v>0</v>
      </c>
      <c r="M35" s="5">
        <f t="shared" si="4"/>
        <v>9769</v>
      </c>
      <c r="N35" s="10">
        <f t="shared" si="5"/>
        <v>152</v>
      </c>
      <c r="O35" s="5">
        <f t="shared" si="6"/>
      </c>
      <c r="P35" s="26">
        <f>IF($I34=$I35,(COUNTIF($I$7:$I$107,$I35)+1-COUNTIF($I$7:$I35,$I35))/COUNTIF($I$7:$I$107,$I35)*J35+(COUNTIF($I$7:$I35,$I35)-1)/COUNTIF($I$7:$I$107,$I35)*VLOOKUP($I35+1,$I$7:$L$107,2),J35)</f>
        <v>96.85714285714285</v>
      </c>
      <c r="Q35" s="28">
        <f>IF($I34=$I35,(COUNTIF($I$7:$I$107,$I35)+1-COUNTIF($I$7:$I35,$I35))/COUNTIF($I$7:$I$107,$I35)*K35+(COUNTIF($I$7:$I35,$I35)-1)/COUNTIF($I$7:$I$107,$I35)*VLOOKUP($I35+1,$I$7:$L$107,3),K35)</f>
        <v>3.8571428571428568</v>
      </c>
      <c r="R35" s="32">
        <f>IF($I34=$I35,(COUNTIF($I$7:$I$107,$I35)+1-COUNTIF($I$7:$I35,$I35))/COUNTIF($I$7:$I$107,$I35)*L35+(COUNTIF($I$7:$I35,$I35)-1)/COUNTIF($I$7:$I$107,$I35)*VLOOKUP($I35+1,$I$7:$L$107,4),L35)</f>
        <v>0</v>
      </c>
    </row>
    <row r="36" spans="3:18" ht="12.75">
      <c r="C36" s="11">
        <f t="shared" si="7"/>
        <v>30</v>
      </c>
      <c r="D36" s="5">
        <f t="shared" si="8"/>
        <v>0</v>
      </c>
      <c r="E36" s="26">
        <f t="shared" si="9"/>
        <v>0</v>
      </c>
      <c r="F36" s="5">
        <f t="shared" si="10"/>
        <v>0</v>
      </c>
      <c r="G36" s="28">
        <f t="shared" si="11"/>
        <v>0</v>
      </c>
      <c r="H36" s="30">
        <f t="shared" si="12"/>
        <v>10000</v>
      </c>
      <c r="I36" s="11">
        <f t="shared" si="0"/>
        <v>5</v>
      </c>
      <c r="J36" s="26">
        <f t="shared" si="1"/>
        <v>76</v>
      </c>
      <c r="K36" s="28">
        <f t="shared" si="2"/>
        <v>3</v>
      </c>
      <c r="L36" s="30">
        <f t="shared" si="3"/>
        <v>0</v>
      </c>
      <c r="M36" s="5">
        <f t="shared" si="4"/>
        <v>9769</v>
      </c>
      <c r="N36" s="10">
        <f t="shared" si="5"/>
        <v>152</v>
      </c>
      <c r="O36" s="5">
        <f>IF(AND($B$2=1,$B$4=1),IF(MOD(ROW(),2)=0,"",IF($I36=$I34,"",$I36)),IF($I35=$I36,"",I36))</f>
      </c>
      <c r="P36" s="26">
        <f>IF($I35=$I36,(COUNTIF($I$7:$I$107,$I36)+1-COUNTIF($I$7:$I36,$I36))/COUNTIF($I$7:$I$107,$I36)*J36+(COUNTIF($I$7:$I36,$I36)-1)/COUNTIF($I$7:$I$107,$I36)*VLOOKUP($I36+1,$I$7:$L$107,2),J36)</f>
        <v>117.71428571428571</v>
      </c>
      <c r="Q36" s="28">
        <f>IF($I35=$I36,(COUNTIF($I$7:$I$107,$I36)+1-COUNTIF($I$7:$I36,$I36))/COUNTIF($I$7:$I$107,$I36)*K36+(COUNTIF($I$7:$I36,$I36)-1)/COUNTIF($I$7:$I$107,$I36)*VLOOKUP($I36+1,$I$7:$L$107,3),K36)</f>
        <v>4.7142857142857135</v>
      </c>
      <c r="R36" s="32">
        <f>IF($I35=$I36,(COUNTIF($I$7:$I$107,$I36)+1-COUNTIF($I$7:$I36,$I36))/COUNTIF($I$7:$I$107,$I36)*L36+(COUNTIF($I$7:$I36,$I36)-1)/COUNTIF($I$7:$I$107,$I36)*VLOOKUP($I36+1,$I$7:$L$107,4),L36)</f>
        <v>0</v>
      </c>
    </row>
    <row r="37" spans="3:18" ht="12.75">
      <c r="C37" s="11">
        <f t="shared" si="7"/>
        <v>31</v>
      </c>
      <c r="D37" s="5">
        <f t="shared" si="8"/>
        <v>0</v>
      </c>
      <c r="E37" s="26">
        <f t="shared" si="9"/>
        <v>0</v>
      </c>
      <c r="F37" s="5">
        <f t="shared" si="10"/>
        <v>0</v>
      </c>
      <c r="G37" s="28">
        <f t="shared" si="11"/>
        <v>0</v>
      </c>
      <c r="H37" s="30">
        <f t="shared" si="12"/>
        <v>10000</v>
      </c>
      <c r="I37" s="11">
        <f t="shared" si="0"/>
        <v>5</v>
      </c>
      <c r="J37" s="26">
        <f t="shared" si="1"/>
        <v>76</v>
      </c>
      <c r="K37" s="28">
        <f t="shared" si="2"/>
        <v>3</v>
      </c>
      <c r="L37" s="30">
        <f t="shared" si="3"/>
        <v>0</v>
      </c>
      <c r="M37" s="5">
        <f t="shared" si="4"/>
        <v>9769</v>
      </c>
      <c r="N37" s="10">
        <f t="shared" si="5"/>
        <v>152</v>
      </c>
      <c r="O37" s="5">
        <f t="shared" si="6"/>
      </c>
      <c r="P37" s="26">
        <f>IF($I36=$I37,(COUNTIF($I$7:$I$107,$I37)+1-COUNTIF($I$7:$I37,$I37))/COUNTIF($I$7:$I$107,$I37)*J37+(COUNTIF($I$7:$I37,$I37)-1)/COUNTIF($I$7:$I$107,$I37)*VLOOKUP($I37+1,$I$7:$L$107,2),J37)</f>
        <v>138.57142857142856</v>
      </c>
      <c r="Q37" s="28">
        <f>IF($I36=$I37,(COUNTIF($I$7:$I$107,$I37)+1-COUNTIF($I$7:$I37,$I37))/COUNTIF($I$7:$I$107,$I37)*K37+(COUNTIF($I$7:$I37,$I37)-1)/COUNTIF($I$7:$I$107,$I37)*VLOOKUP($I37+1,$I$7:$L$107,3),K37)</f>
        <v>5.571428571428571</v>
      </c>
      <c r="R37" s="32">
        <f>IF($I36=$I37,(COUNTIF($I$7:$I$107,$I37)+1-COUNTIF($I$7:$I37,$I37))/COUNTIF($I$7:$I$107,$I37)*L37+(COUNTIF($I$7:$I37,$I37)-1)/COUNTIF($I$7:$I$107,$I37)*VLOOKUP($I37+1,$I$7:$L$107,4),L37)</f>
        <v>0</v>
      </c>
    </row>
    <row r="38" spans="3:18" ht="12.75">
      <c r="C38" s="11">
        <f t="shared" si="7"/>
        <v>32</v>
      </c>
      <c r="D38" s="5">
        <f t="shared" si="8"/>
        <v>0</v>
      </c>
      <c r="E38" s="26">
        <f t="shared" si="9"/>
        <v>0</v>
      </c>
      <c r="F38" s="5">
        <f t="shared" si="10"/>
        <v>0</v>
      </c>
      <c r="G38" s="28">
        <f t="shared" si="11"/>
        <v>0</v>
      </c>
      <c r="H38" s="30">
        <f t="shared" si="12"/>
        <v>10000</v>
      </c>
      <c r="I38" s="11">
        <f t="shared" si="0"/>
        <v>5</v>
      </c>
      <c r="J38" s="26">
        <f t="shared" si="1"/>
        <v>76</v>
      </c>
      <c r="K38" s="28">
        <f t="shared" si="2"/>
        <v>3</v>
      </c>
      <c r="L38" s="30">
        <f t="shared" si="3"/>
        <v>0</v>
      </c>
      <c r="M38" s="5">
        <f t="shared" si="4"/>
        <v>9769</v>
      </c>
      <c r="N38" s="10">
        <f t="shared" si="5"/>
        <v>152</v>
      </c>
      <c r="O38" s="5">
        <f t="shared" si="6"/>
      </c>
      <c r="P38" s="26">
        <f>IF($I37=$I38,(COUNTIF($I$7:$I$107,$I38)+1-COUNTIF($I$7:$I38,$I38))/COUNTIF($I$7:$I$107,$I38)*J38+(COUNTIF($I$7:$I38,$I38)-1)/COUNTIF($I$7:$I$107,$I38)*VLOOKUP($I38+1,$I$7:$L$107,2),J38)</f>
        <v>159.42857142857142</v>
      </c>
      <c r="Q38" s="28">
        <f>IF($I37=$I38,(COUNTIF($I$7:$I$107,$I38)+1-COUNTIF($I$7:$I38,$I38))/COUNTIF($I$7:$I$107,$I38)*K38+(COUNTIF($I$7:$I38,$I38)-1)/COUNTIF($I$7:$I$107,$I38)*VLOOKUP($I38+1,$I$7:$L$107,3),K38)</f>
        <v>6.428571428571428</v>
      </c>
      <c r="R38" s="32">
        <f>IF($I37=$I38,(COUNTIF($I$7:$I$107,$I38)+1-COUNTIF($I$7:$I38,$I38))/COUNTIF($I$7:$I$107,$I38)*L38+(COUNTIF($I$7:$I38,$I38)-1)/COUNTIF($I$7:$I$107,$I38)*VLOOKUP($I38+1,$I$7:$L$107,4),L38)</f>
        <v>0</v>
      </c>
    </row>
    <row r="39" spans="3:18" ht="12.75">
      <c r="C39" s="11">
        <f t="shared" si="7"/>
        <v>33</v>
      </c>
      <c r="D39" s="5">
        <f t="shared" si="8"/>
        <v>0</v>
      </c>
      <c r="E39" s="26">
        <f t="shared" si="9"/>
        <v>0</v>
      </c>
      <c r="F39" s="5">
        <f t="shared" si="10"/>
        <v>0</v>
      </c>
      <c r="G39" s="28">
        <f t="shared" si="11"/>
        <v>0</v>
      </c>
      <c r="H39" s="30">
        <f t="shared" si="12"/>
        <v>10000</v>
      </c>
      <c r="I39" s="11">
        <f t="shared" si="0"/>
        <v>5</v>
      </c>
      <c r="J39" s="26">
        <f t="shared" si="1"/>
        <v>76</v>
      </c>
      <c r="K39" s="28">
        <f t="shared" si="2"/>
        <v>3</v>
      </c>
      <c r="L39" s="30">
        <f t="shared" si="3"/>
        <v>0</v>
      </c>
      <c r="M39" s="5">
        <f t="shared" si="4"/>
        <v>9769</v>
      </c>
      <c r="N39" s="10">
        <f t="shared" si="5"/>
        <v>152</v>
      </c>
      <c r="O39" s="5">
        <f t="shared" si="6"/>
      </c>
      <c r="P39" s="26">
        <f>IF($I38=$I39,(COUNTIF($I$7:$I$107,$I39)+1-COUNTIF($I$7:$I39,$I39))/COUNTIF($I$7:$I$107,$I39)*J39+(COUNTIF($I$7:$I39,$I39)-1)/COUNTIF($I$7:$I$107,$I39)*VLOOKUP($I39+1,$I$7:$L$107,2),J39)</f>
        <v>180.2857142857143</v>
      </c>
      <c r="Q39" s="28">
        <f>IF($I38=$I39,(COUNTIF($I$7:$I$107,$I39)+1-COUNTIF($I$7:$I39,$I39))/COUNTIF($I$7:$I$107,$I39)*K39+(COUNTIF($I$7:$I39,$I39)-1)/COUNTIF($I$7:$I$107,$I39)*VLOOKUP($I39+1,$I$7:$L$107,3),K39)</f>
        <v>7.285714285714286</v>
      </c>
      <c r="R39" s="32">
        <f>IF($I38=$I39,(COUNTIF($I$7:$I$107,$I39)+1-COUNTIF($I$7:$I39,$I39))/COUNTIF($I$7:$I$107,$I39)*L39+(COUNTIF($I$7:$I39,$I39)-1)/COUNTIF($I$7:$I$107,$I39)*VLOOKUP($I39+1,$I$7:$L$107,4),L39)</f>
        <v>0</v>
      </c>
    </row>
    <row r="40" spans="3:18" ht="12.75">
      <c r="C40" s="11">
        <f t="shared" si="7"/>
        <v>34</v>
      </c>
      <c r="D40" s="5">
        <f t="shared" si="8"/>
        <v>0</v>
      </c>
      <c r="E40" s="26">
        <f t="shared" si="9"/>
        <v>0</v>
      </c>
      <c r="F40" s="5">
        <f t="shared" si="10"/>
        <v>0</v>
      </c>
      <c r="G40" s="28">
        <f t="shared" si="11"/>
        <v>0</v>
      </c>
      <c r="H40" s="30">
        <f t="shared" si="12"/>
        <v>10000</v>
      </c>
      <c r="I40" s="11">
        <f t="shared" si="0"/>
        <v>5</v>
      </c>
      <c r="J40" s="26">
        <f t="shared" si="1"/>
        <v>76</v>
      </c>
      <c r="K40" s="28">
        <f t="shared" si="2"/>
        <v>3</v>
      </c>
      <c r="L40" s="30">
        <f t="shared" si="3"/>
        <v>0</v>
      </c>
      <c r="M40" s="5">
        <f t="shared" si="4"/>
        <v>9769</v>
      </c>
      <c r="N40" s="10">
        <f t="shared" si="5"/>
        <v>152</v>
      </c>
      <c r="O40" s="5">
        <f t="shared" si="6"/>
      </c>
      <c r="P40" s="26">
        <f>IF($I39=$I40,(COUNTIF($I$7:$I$107,$I40)+1-COUNTIF($I$7:$I40,$I40))/COUNTIF($I$7:$I$107,$I40)*J40+(COUNTIF($I$7:$I40,$I40)-1)/COUNTIF($I$7:$I$107,$I40)*VLOOKUP($I40+1,$I$7:$L$107,2),J40)</f>
        <v>201.14285714285714</v>
      </c>
      <c r="Q40" s="28">
        <f>IF($I39=$I40,(COUNTIF($I$7:$I$107,$I40)+1-COUNTIF($I$7:$I40,$I40))/COUNTIF($I$7:$I$107,$I40)*K40+(COUNTIF($I$7:$I40,$I40)-1)/COUNTIF($I$7:$I$107,$I40)*VLOOKUP($I40+1,$I$7:$L$107,3),K40)</f>
        <v>8.142857142857142</v>
      </c>
      <c r="R40" s="32">
        <f>IF($I39=$I40,(COUNTIF($I$7:$I$107,$I40)+1-COUNTIF($I$7:$I40,$I40))/COUNTIF($I$7:$I$107,$I40)*L40+(COUNTIF($I$7:$I40,$I40)-1)/COUNTIF($I$7:$I$107,$I40)*VLOOKUP($I40+1,$I$7:$L$107,4),L40)</f>
        <v>0</v>
      </c>
    </row>
    <row r="41" spans="3:18" ht="12.75">
      <c r="C41" s="11">
        <f t="shared" si="7"/>
        <v>35</v>
      </c>
      <c r="D41" s="5">
        <f t="shared" si="8"/>
        <v>0</v>
      </c>
      <c r="E41" s="26">
        <f t="shared" si="9"/>
        <v>0</v>
      </c>
      <c r="F41" s="5">
        <f t="shared" si="10"/>
        <v>0</v>
      </c>
      <c r="G41" s="28">
        <f t="shared" si="11"/>
        <v>0</v>
      </c>
      <c r="H41" s="30">
        <f t="shared" si="12"/>
        <v>10000</v>
      </c>
      <c r="I41" s="11">
        <f t="shared" si="0"/>
        <v>6</v>
      </c>
      <c r="J41" s="26">
        <f t="shared" si="1"/>
        <v>222</v>
      </c>
      <c r="K41" s="28">
        <f t="shared" si="2"/>
        <v>9</v>
      </c>
      <c r="L41" s="30">
        <f t="shared" si="3"/>
        <v>0</v>
      </c>
      <c r="M41" s="5">
        <f t="shared" si="4"/>
        <v>9325</v>
      </c>
      <c r="N41" s="10">
        <f t="shared" si="5"/>
        <v>444</v>
      </c>
      <c r="O41" s="5">
        <f t="shared" si="6"/>
        <v>6</v>
      </c>
      <c r="P41" s="26">
        <f>IF($I40=$I41,(COUNTIF($I$7:$I$107,$I41)+1-COUNTIF($I$7:$I41,$I41))/COUNTIF($I$7:$I$107,$I41)*J41+(COUNTIF($I$7:$I41,$I41)-1)/COUNTIF($I$7:$I$107,$I41)*VLOOKUP($I41+1,$I$7:$L$107,2),J41)</f>
        <v>222</v>
      </c>
      <c r="Q41" s="28">
        <f>IF($I40=$I41,(COUNTIF($I$7:$I$107,$I41)+1-COUNTIF($I$7:$I41,$I41))/COUNTIF($I$7:$I$107,$I41)*K41+(COUNTIF($I$7:$I41,$I41)-1)/COUNTIF($I$7:$I$107,$I41)*VLOOKUP($I41+1,$I$7:$L$107,3),K41)</f>
        <v>9</v>
      </c>
      <c r="R41" s="32">
        <f>IF($I40=$I41,(COUNTIF($I$7:$I$107,$I41)+1-COUNTIF($I$7:$I41,$I41))/COUNTIF($I$7:$I$107,$I41)*L41+(COUNTIF($I$7:$I41,$I41)-1)/COUNTIF($I$7:$I$107,$I41)*VLOOKUP($I41+1,$I$7:$L$107,4),L41)</f>
        <v>0</v>
      </c>
    </row>
    <row r="42" spans="3:18" ht="12.75">
      <c r="C42" s="11">
        <f t="shared" si="7"/>
        <v>36</v>
      </c>
      <c r="D42" s="5">
        <f t="shared" si="8"/>
        <v>0</v>
      </c>
      <c r="E42" s="26">
        <f t="shared" si="9"/>
        <v>0</v>
      </c>
      <c r="F42" s="5">
        <f t="shared" si="10"/>
        <v>0</v>
      </c>
      <c r="G42" s="28">
        <f t="shared" si="11"/>
        <v>0</v>
      </c>
      <c r="H42" s="30">
        <f t="shared" si="12"/>
        <v>10000</v>
      </c>
      <c r="I42" s="11">
        <f t="shared" si="0"/>
        <v>6</v>
      </c>
      <c r="J42" s="26">
        <f t="shared" si="1"/>
        <v>222</v>
      </c>
      <c r="K42" s="28">
        <f t="shared" si="2"/>
        <v>9</v>
      </c>
      <c r="L42" s="30">
        <f t="shared" si="3"/>
        <v>0</v>
      </c>
      <c r="M42" s="5">
        <f t="shared" si="4"/>
        <v>9325</v>
      </c>
      <c r="N42" s="10">
        <f t="shared" si="5"/>
        <v>444</v>
      </c>
      <c r="O42" s="5">
        <f t="shared" si="6"/>
      </c>
      <c r="P42" s="26">
        <f>IF($I41=$I42,(COUNTIF($I$7:$I$107,$I42)+1-COUNTIF($I$7:$I42,$I42))/COUNTIF($I$7:$I$107,$I42)*J42+(COUNTIF($I$7:$I42,$I42)-1)/COUNTIF($I$7:$I$107,$I42)*VLOOKUP($I42+1,$I$7:$L$107,2),J42)</f>
        <v>293</v>
      </c>
      <c r="Q42" s="28">
        <f>IF($I41=$I42,(COUNTIF($I$7:$I$107,$I42)+1-COUNTIF($I$7:$I42,$I42))/COUNTIF($I$7:$I$107,$I42)*K42+(COUNTIF($I$7:$I42,$I42)-1)/COUNTIF($I$7:$I$107,$I42)*VLOOKUP($I42+1,$I$7:$L$107,3),K42)</f>
        <v>11.833333333333332</v>
      </c>
      <c r="R42" s="32">
        <f>IF($I41=$I42,(COUNTIF($I$7:$I$107,$I42)+1-COUNTIF($I$7:$I42,$I42))/COUNTIF($I$7:$I$107,$I42)*L42+(COUNTIF($I$7:$I42,$I42)-1)/COUNTIF($I$7:$I$107,$I42)*VLOOKUP($I42+1,$I$7:$L$107,4),L42)</f>
        <v>0.16666666666666666</v>
      </c>
    </row>
    <row r="43" spans="3:18" ht="12.75">
      <c r="C43" s="11">
        <f t="shared" si="7"/>
        <v>37</v>
      </c>
      <c r="D43" s="5">
        <f t="shared" si="8"/>
        <v>0</v>
      </c>
      <c r="E43" s="26">
        <f t="shared" si="9"/>
        <v>0</v>
      </c>
      <c r="F43" s="5">
        <f t="shared" si="10"/>
        <v>0</v>
      </c>
      <c r="G43" s="28">
        <f t="shared" si="11"/>
        <v>0</v>
      </c>
      <c r="H43" s="30">
        <f t="shared" si="12"/>
        <v>10000</v>
      </c>
      <c r="I43" s="11">
        <f t="shared" si="0"/>
        <v>6</v>
      </c>
      <c r="J43" s="26">
        <f t="shared" si="1"/>
        <v>222</v>
      </c>
      <c r="K43" s="28">
        <f t="shared" si="2"/>
        <v>9</v>
      </c>
      <c r="L43" s="30">
        <f t="shared" si="3"/>
        <v>0</v>
      </c>
      <c r="M43" s="5">
        <f t="shared" si="4"/>
        <v>9325</v>
      </c>
      <c r="N43" s="10">
        <f t="shared" si="5"/>
        <v>444</v>
      </c>
      <c r="O43" s="5">
        <f t="shared" si="6"/>
      </c>
      <c r="P43" s="26">
        <f>IF($I42=$I43,(COUNTIF($I$7:$I$107,$I43)+1-COUNTIF($I$7:$I43,$I43))/COUNTIF($I$7:$I$107,$I43)*J43+(COUNTIF($I$7:$I43,$I43)-1)/COUNTIF($I$7:$I$107,$I43)*VLOOKUP($I43+1,$I$7:$L$107,2),J43)</f>
        <v>364</v>
      </c>
      <c r="Q43" s="28">
        <f>IF($I42=$I43,(COUNTIF($I$7:$I$107,$I43)+1-COUNTIF($I$7:$I43,$I43))/COUNTIF($I$7:$I$107,$I43)*K43+(COUNTIF($I$7:$I43,$I43)-1)/COUNTIF($I$7:$I$107,$I43)*VLOOKUP($I43+1,$I$7:$L$107,3),K43)</f>
        <v>14.666666666666666</v>
      </c>
      <c r="R43" s="32">
        <f>IF($I42=$I43,(COUNTIF($I$7:$I$107,$I43)+1-COUNTIF($I$7:$I43,$I43))/COUNTIF($I$7:$I$107,$I43)*L43+(COUNTIF($I$7:$I43,$I43)-1)/COUNTIF($I$7:$I$107,$I43)*VLOOKUP($I43+1,$I$7:$L$107,4),L43)</f>
        <v>0.3333333333333333</v>
      </c>
    </row>
    <row r="44" spans="3:18" ht="12.75">
      <c r="C44" s="11">
        <f t="shared" si="7"/>
        <v>38</v>
      </c>
      <c r="D44" s="5">
        <f t="shared" si="8"/>
        <v>0</v>
      </c>
      <c r="E44" s="26">
        <f t="shared" si="9"/>
        <v>0</v>
      </c>
      <c r="F44" s="5">
        <f t="shared" si="10"/>
        <v>0</v>
      </c>
      <c r="G44" s="28">
        <f t="shared" si="11"/>
        <v>0</v>
      </c>
      <c r="H44" s="30">
        <f t="shared" si="12"/>
        <v>10000</v>
      </c>
      <c r="I44" s="11">
        <f t="shared" si="0"/>
        <v>6</v>
      </c>
      <c r="J44" s="26">
        <f t="shared" si="1"/>
        <v>222</v>
      </c>
      <c r="K44" s="28">
        <f t="shared" si="2"/>
        <v>9</v>
      </c>
      <c r="L44" s="30">
        <f t="shared" si="3"/>
        <v>0</v>
      </c>
      <c r="M44" s="5">
        <f t="shared" si="4"/>
        <v>9325</v>
      </c>
      <c r="N44" s="10">
        <f t="shared" si="5"/>
        <v>444</v>
      </c>
      <c r="O44" s="5">
        <f t="shared" si="6"/>
      </c>
      <c r="P44" s="26">
        <f>IF($I43=$I44,(COUNTIF($I$7:$I$107,$I44)+1-COUNTIF($I$7:$I44,$I44))/COUNTIF($I$7:$I$107,$I44)*J44+(COUNTIF($I$7:$I44,$I44)-1)/COUNTIF($I$7:$I$107,$I44)*VLOOKUP($I44+1,$I$7:$L$107,2),J44)</f>
        <v>435</v>
      </c>
      <c r="Q44" s="28">
        <f>IF($I43=$I44,(COUNTIF($I$7:$I$107,$I44)+1-COUNTIF($I$7:$I44,$I44))/COUNTIF($I$7:$I$107,$I44)*K44+(COUNTIF($I$7:$I44,$I44)-1)/COUNTIF($I$7:$I$107,$I44)*VLOOKUP($I44+1,$I$7:$L$107,3),K44)</f>
        <v>17.5</v>
      </c>
      <c r="R44" s="32">
        <f>IF($I43=$I44,(COUNTIF($I$7:$I$107,$I44)+1-COUNTIF($I$7:$I44,$I44))/COUNTIF($I$7:$I$107,$I44)*L44+(COUNTIF($I$7:$I44,$I44)-1)/COUNTIF($I$7:$I$107,$I44)*VLOOKUP($I44+1,$I$7:$L$107,4),L44)</f>
        <v>0.5</v>
      </c>
    </row>
    <row r="45" spans="3:18" ht="12.75">
      <c r="C45" s="11">
        <f t="shared" si="7"/>
        <v>39</v>
      </c>
      <c r="D45" s="5">
        <f t="shared" si="8"/>
        <v>0</v>
      </c>
      <c r="E45" s="26">
        <f t="shared" si="9"/>
        <v>0</v>
      </c>
      <c r="F45" s="5">
        <f t="shared" si="10"/>
        <v>0</v>
      </c>
      <c r="G45" s="28">
        <f t="shared" si="11"/>
        <v>0</v>
      </c>
      <c r="H45" s="30">
        <f t="shared" si="12"/>
        <v>10000</v>
      </c>
      <c r="I45" s="11">
        <f t="shared" si="0"/>
        <v>6</v>
      </c>
      <c r="J45" s="26">
        <f t="shared" si="1"/>
        <v>222</v>
      </c>
      <c r="K45" s="28">
        <f t="shared" si="2"/>
        <v>9</v>
      </c>
      <c r="L45" s="30">
        <f t="shared" si="3"/>
        <v>0</v>
      </c>
      <c r="M45" s="5">
        <f t="shared" si="4"/>
        <v>9325</v>
      </c>
      <c r="N45" s="10">
        <f t="shared" si="5"/>
        <v>444</v>
      </c>
      <c r="O45" s="5">
        <f t="shared" si="6"/>
      </c>
      <c r="P45" s="26">
        <f>IF($I44=$I45,(COUNTIF($I$7:$I$107,$I45)+1-COUNTIF($I$7:$I45,$I45))/COUNTIF($I$7:$I$107,$I45)*J45+(COUNTIF($I$7:$I45,$I45)-1)/COUNTIF($I$7:$I$107,$I45)*VLOOKUP($I45+1,$I$7:$L$107,2),J45)</f>
        <v>506</v>
      </c>
      <c r="Q45" s="28">
        <f>IF($I44=$I45,(COUNTIF($I$7:$I$107,$I45)+1-COUNTIF($I$7:$I45,$I45))/COUNTIF($I$7:$I$107,$I45)*K45+(COUNTIF($I$7:$I45,$I45)-1)/COUNTIF($I$7:$I$107,$I45)*VLOOKUP($I45+1,$I$7:$L$107,3),K45)</f>
        <v>20.333333333333332</v>
      </c>
      <c r="R45" s="32">
        <f>IF($I44=$I45,(COUNTIF($I$7:$I$107,$I45)+1-COUNTIF($I$7:$I45,$I45))/COUNTIF($I$7:$I$107,$I45)*L45+(COUNTIF($I$7:$I45,$I45)-1)/COUNTIF($I$7:$I$107,$I45)*VLOOKUP($I45+1,$I$7:$L$107,4),L45)</f>
        <v>0.6666666666666666</v>
      </c>
    </row>
    <row r="46" spans="3:18" ht="12.75">
      <c r="C46" s="11">
        <f t="shared" si="7"/>
        <v>40</v>
      </c>
      <c r="D46" s="5">
        <f t="shared" si="8"/>
        <v>0</v>
      </c>
      <c r="E46" s="26">
        <f t="shared" si="9"/>
        <v>0</v>
      </c>
      <c r="F46" s="5">
        <f t="shared" si="10"/>
        <v>0</v>
      </c>
      <c r="G46" s="28">
        <f t="shared" si="11"/>
        <v>0</v>
      </c>
      <c r="H46" s="30">
        <f t="shared" si="12"/>
        <v>10000</v>
      </c>
      <c r="I46" s="11">
        <f t="shared" si="0"/>
        <v>6</v>
      </c>
      <c r="J46" s="26">
        <f t="shared" si="1"/>
        <v>222</v>
      </c>
      <c r="K46" s="28">
        <f t="shared" si="2"/>
        <v>9</v>
      </c>
      <c r="L46" s="30">
        <f t="shared" si="3"/>
        <v>0</v>
      </c>
      <c r="M46" s="5">
        <f t="shared" si="4"/>
        <v>9325</v>
      </c>
      <c r="N46" s="10">
        <f t="shared" si="5"/>
        <v>444</v>
      </c>
      <c r="O46" s="5">
        <f t="shared" si="6"/>
      </c>
      <c r="P46" s="26">
        <f>IF($I45=$I46,(COUNTIF($I$7:$I$107,$I46)+1-COUNTIF($I$7:$I46,$I46))/COUNTIF($I$7:$I$107,$I46)*J46+(COUNTIF($I$7:$I46,$I46)-1)/COUNTIF($I$7:$I$107,$I46)*VLOOKUP($I46+1,$I$7:$L$107,2),J46)</f>
        <v>577</v>
      </c>
      <c r="Q46" s="28">
        <f>IF($I45=$I46,(COUNTIF($I$7:$I$107,$I46)+1-COUNTIF($I$7:$I46,$I46))/COUNTIF($I$7:$I$107,$I46)*K46+(COUNTIF($I$7:$I46,$I46)-1)/COUNTIF($I$7:$I$107,$I46)*VLOOKUP($I46+1,$I$7:$L$107,3),K46)</f>
        <v>23.166666666666668</v>
      </c>
      <c r="R46" s="32">
        <f>IF($I45=$I46,(COUNTIF($I$7:$I$107,$I46)+1-COUNTIF($I$7:$I46,$I46))/COUNTIF($I$7:$I$107,$I46)*L46+(COUNTIF($I$7:$I46,$I46)-1)/COUNTIF($I$7:$I$107,$I46)*VLOOKUP($I46+1,$I$7:$L$107,4),L46)</f>
        <v>0.8333333333333334</v>
      </c>
    </row>
    <row r="47" spans="3:18" ht="12.75">
      <c r="C47" s="11">
        <f t="shared" si="7"/>
        <v>41</v>
      </c>
      <c r="D47" s="5">
        <f t="shared" si="8"/>
        <v>0</v>
      </c>
      <c r="E47" s="26">
        <f t="shared" si="9"/>
        <v>0</v>
      </c>
      <c r="F47" s="5">
        <f t="shared" si="10"/>
        <v>0</v>
      </c>
      <c r="G47" s="28">
        <f t="shared" si="11"/>
        <v>0</v>
      </c>
      <c r="H47" s="30">
        <f t="shared" si="12"/>
        <v>10000</v>
      </c>
      <c r="I47" s="11">
        <f t="shared" si="0"/>
        <v>7</v>
      </c>
      <c r="J47" s="26">
        <f t="shared" si="1"/>
        <v>648</v>
      </c>
      <c r="K47" s="28">
        <f t="shared" si="2"/>
        <v>26</v>
      </c>
      <c r="L47" s="30">
        <f t="shared" si="3"/>
        <v>1</v>
      </c>
      <c r="M47" s="5">
        <f t="shared" si="4"/>
        <v>8029</v>
      </c>
      <c r="N47" s="10">
        <f t="shared" si="5"/>
        <v>1296</v>
      </c>
      <c r="O47" s="5">
        <f t="shared" si="6"/>
        <v>7</v>
      </c>
      <c r="P47" s="26">
        <f>IF($I46=$I47,(COUNTIF($I$7:$I$107,$I47)+1-COUNTIF($I$7:$I47,$I47))/COUNTIF($I$7:$I$107,$I47)*J47+(COUNTIF($I$7:$I47,$I47)-1)/COUNTIF($I$7:$I$107,$I47)*VLOOKUP($I47+1,$I$7:$L$107,2),J47)</f>
        <v>648</v>
      </c>
      <c r="Q47" s="28">
        <f>IF($I46=$I47,(COUNTIF($I$7:$I$107,$I47)+1-COUNTIF($I$7:$I47,$I47))/COUNTIF($I$7:$I$107,$I47)*K47+(COUNTIF($I$7:$I47,$I47)-1)/COUNTIF($I$7:$I$107,$I47)*VLOOKUP($I47+1,$I$7:$L$107,3),K47)</f>
        <v>26</v>
      </c>
      <c r="R47" s="32">
        <f>IF($I46=$I47,(COUNTIF($I$7:$I$107,$I47)+1-COUNTIF($I$7:$I47,$I47))/COUNTIF($I$7:$I$107,$I47)*L47+(COUNTIF($I$7:$I47,$I47)-1)/COUNTIF($I$7:$I$107,$I47)*VLOOKUP($I47+1,$I$7:$L$107,4),L47)</f>
        <v>1</v>
      </c>
    </row>
    <row r="48" spans="3:18" ht="12.75">
      <c r="C48" s="11">
        <f t="shared" si="7"/>
        <v>42</v>
      </c>
      <c r="D48" s="5">
        <f t="shared" si="8"/>
        <v>0</v>
      </c>
      <c r="E48" s="26">
        <f t="shared" si="9"/>
        <v>0</v>
      </c>
      <c r="F48" s="5">
        <f t="shared" si="10"/>
        <v>0</v>
      </c>
      <c r="G48" s="28">
        <f t="shared" si="11"/>
        <v>0</v>
      </c>
      <c r="H48" s="30">
        <f t="shared" si="12"/>
        <v>10000</v>
      </c>
      <c r="I48" s="11">
        <f t="shared" si="0"/>
        <v>7</v>
      </c>
      <c r="J48" s="26">
        <f t="shared" si="1"/>
        <v>648</v>
      </c>
      <c r="K48" s="28">
        <f t="shared" si="2"/>
        <v>26</v>
      </c>
      <c r="L48" s="30">
        <f t="shared" si="3"/>
        <v>1</v>
      </c>
      <c r="M48" s="5">
        <f t="shared" si="4"/>
        <v>8029</v>
      </c>
      <c r="N48" s="10">
        <f t="shared" si="5"/>
        <v>1296</v>
      </c>
      <c r="O48" s="5">
        <f t="shared" si="6"/>
      </c>
      <c r="P48" s="26">
        <f>IF($I47=$I48,(COUNTIF($I$7:$I$107,$I48)+1-COUNTIF($I$7:$I48,$I48))/COUNTIF($I$7:$I$107,$I48)*J48+(COUNTIF($I$7:$I48,$I48)-1)/COUNTIF($I$7:$I$107,$I48)*VLOOKUP($I48+1,$I$7:$L$107,2),J48)</f>
        <v>825.7142857142858</v>
      </c>
      <c r="Q48" s="28">
        <f>IF($I47=$I48,(COUNTIF($I$7:$I$107,$I48)+1-COUNTIF($I$7:$I48,$I48))/COUNTIF($I$7:$I$107,$I48)*K48+(COUNTIF($I$7:$I48,$I48)-1)/COUNTIF($I$7:$I$107,$I48)*VLOOKUP($I48+1,$I$7:$L$107,3),K48)</f>
        <v>33.14285714285714</v>
      </c>
      <c r="R48" s="32">
        <f>IF($I47=$I48,(COUNTIF($I$7:$I$107,$I48)+1-COUNTIF($I$7:$I48,$I48))/COUNTIF($I$7:$I$107,$I48)*L48+(COUNTIF($I$7:$I48,$I48)-1)/COUNTIF($I$7:$I$107,$I48)*VLOOKUP($I48+1,$I$7:$L$107,4),L48)</f>
        <v>1.2857142857142856</v>
      </c>
    </row>
    <row r="49" spans="3:18" ht="12.75">
      <c r="C49" s="11">
        <f t="shared" si="7"/>
        <v>43</v>
      </c>
      <c r="D49" s="5">
        <f t="shared" si="8"/>
        <v>0</v>
      </c>
      <c r="E49" s="26">
        <f t="shared" si="9"/>
        <v>0</v>
      </c>
      <c r="F49" s="5">
        <f t="shared" si="10"/>
        <v>0</v>
      </c>
      <c r="G49" s="28">
        <f t="shared" si="11"/>
        <v>0</v>
      </c>
      <c r="H49" s="30">
        <f t="shared" si="12"/>
        <v>10000</v>
      </c>
      <c r="I49" s="11">
        <f t="shared" si="0"/>
        <v>7</v>
      </c>
      <c r="J49" s="26">
        <f t="shared" si="1"/>
        <v>648</v>
      </c>
      <c r="K49" s="28">
        <f t="shared" si="2"/>
        <v>26</v>
      </c>
      <c r="L49" s="30">
        <f t="shared" si="3"/>
        <v>1</v>
      </c>
      <c r="M49" s="5">
        <f t="shared" si="4"/>
        <v>8029</v>
      </c>
      <c r="N49" s="10">
        <f t="shared" si="5"/>
        <v>1296</v>
      </c>
      <c r="O49" s="5">
        <f t="shared" si="6"/>
      </c>
      <c r="P49" s="26">
        <f>IF($I48=$I49,(COUNTIF($I$7:$I$107,$I49)+1-COUNTIF($I$7:$I49,$I49))/COUNTIF($I$7:$I$107,$I49)*J49+(COUNTIF($I$7:$I49,$I49)-1)/COUNTIF($I$7:$I$107,$I49)*VLOOKUP($I49+1,$I$7:$L$107,2),J49)</f>
        <v>1003.4285714285714</v>
      </c>
      <c r="Q49" s="28">
        <f>IF($I48=$I49,(COUNTIF($I$7:$I$107,$I49)+1-COUNTIF($I$7:$I49,$I49))/COUNTIF($I$7:$I$107,$I49)*K49+(COUNTIF($I$7:$I49,$I49)-1)/COUNTIF($I$7:$I$107,$I49)*VLOOKUP($I49+1,$I$7:$L$107,3),K49)</f>
        <v>40.285714285714285</v>
      </c>
      <c r="R49" s="32">
        <f>IF($I48=$I49,(COUNTIF($I$7:$I$107,$I49)+1-COUNTIF($I$7:$I49,$I49))/COUNTIF($I$7:$I$107,$I49)*L49+(COUNTIF($I$7:$I49,$I49)-1)/COUNTIF($I$7:$I$107,$I49)*VLOOKUP($I49+1,$I$7:$L$107,4),L49)</f>
        <v>1.5714285714285714</v>
      </c>
    </row>
    <row r="50" spans="3:18" ht="12.75">
      <c r="C50" s="11">
        <f t="shared" si="7"/>
        <v>44</v>
      </c>
      <c r="D50" s="5">
        <f t="shared" si="8"/>
        <v>0</v>
      </c>
      <c r="E50" s="26">
        <f t="shared" si="9"/>
        <v>0</v>
      </c>
      <c r="F50" s="5">
        <f t="shared" si="10"/>
        <v>0</v>
      </c>
      <c r="G50" s="28">
        <f t="shared" si="11"/>
        <v>0</v>
      </c>
      <c r="H50" s="30">
        <f t="shared" si="12"/>
        <v>10000</v>
      </c>
      <c r="I50" s="11">
        <f t="shared" si="0"/>
        <v>7</v>
      </c>
      <c r="J50" s="26">
        <f t="shared" si="1"/>
        <v>648</v>
      </c>
      <c r="K50" s="28">
        <f t="shared" si="2"/>
        <v>26</v>
      </c>
      <c r="L50" s="30">
        <f t="shared" si="3"/>
        <v>1</v>
      </c>
      <c r="M50" s="5">
        <f t="shared" si="4"/>
        <v>8029</v>
      </c>
      <c r="N50" s="10">
        <f t="shared" si="5"/>
        <v>1296</v>
      </c>
      <c r="O50" s="5">
        <f t="shared" si="6"/>
      </c>
      <c r="P50" s="26">
        <f>IF($I49=$I50,(COUNTIF($I$7:$I$107,$I50)+1-COUNTIF($I$7:$I50,$I50))/COUNTIF($I$7:$I$107,$I50)*J50+(COUNTIF($I$7:$I50,$I50)-1)/COUNTIF($I$7:$I$107,$I50)*VLOOKUP($I50+1,$I$7:$L$107,2),J50)</f>
        <v>1181.142857142857</v>
      </c>
      <c r="Q50" s="28">
        <f>IF($I49=$I50,(COUNTIF($I$7:$I$107,$I50)+1-COUNTIF($I$7:$I50,$I50))/COUNTIF($I$7:$I$107,$I50)*K50+(COUNTIF($I$7:$I50,$I50)-1)/COUNTIF($I$7:$I$107,$I50)*VLOOKUP($I50+1,$I$7:$L$107,3),K50)</f>
        <v>47.42857142857142</v>
      </c>
      <c r="R50" s="32">
        <f>IF($I49=$I50,(COUNTIF($I$7:$I$107,$I50)+1-COUNTIF($I$7:$I50,$I50))/COUNTIF($I$7:$I$107,$I50)*L50+(COUNTIF($I$7:$I50,$I50)-1)/COUNTIF($I$7:$I$107,$I50)*VLOOKUP($I50+1,$I$7:$L$107,4),L50)</f>
        <v>1.857142857142857</v>
      </c>
    </row>
    <row r="51" spans="3:18" ht="12.75">
      <c r="C51" s="11">
        <f t="shared" si="7"/>
        <v>45</v>
      </c>
      <c r="D51" s="5">
        <f t="shared" si="8"/>
        <v>0</v>
      </c>
      <c r="E51" s="26">
        <f t="shared" si="9"/>
        <v>0</v>
      </c>
      <c r="F51" s="5">
        <f t="shared" si="10"/>
        <v>0</v>
      </c>
      <c r="G51" s="28">
        <f t="shared" si="11"/>
        <v>0</v>
      </c>
      <c r="H51" s="30">
        <f t="shared" si="12"/>
        <v>10000</v>
      </c>
      <c r="I51" s="11">
        <f t="shared" si="0"/>
        <v>7</v>
      </c>
      <c r="J51" s="26">
        <f t="shared" si="1"/>
        <v>648</v>
      </c>
      <c r="K51" s="28">
        <f t="shared" si="2"/>
        <v>26</v>
      </c>
      <c r="L51" s="30">
        <f t="shared" si="3"/>
        <v>1</v>
      </c>
      <c r="M51" s="5">
        <f t="shared" si="4"/>
        <v>8029</v>
      </c>
      <c r="N51" s="10">
        <f t="shared" si="5"/>
        <v>1296</v>
      </c>
      <c r="O51" s="5">
        <f t="shared" si="6"/>
      </c>
      <c r="P51" s="26">
        <f>IF($I50=$I51,(COUNTIF($I$7:$I$107,$I51)+1-COUNTIF($I$7:$I51,$I51))/COUNTIF($I$7:$I$107,$I51)*J51+(COUNTIF($I$7:$I51,$I51)-1)/COUNTIF($I$7:$I$107,$I51)*VLOOKUP($I51+1,$I$7:$L$107,2),J51)</f>
        <v>1358.857142857143</v>
      </c>
      <c r="Q51" s="28">
        <f>IF($I50=$I51,(COUNTIF($I$7:$I$107,$I51)+1-COUNTIF($I$7:$I51,$I51))/COUNTIF($I$7:$I$107,$I51)*K51+(COUNTIF($I$7:$I51,$I51)-1)/COUNTIF($I$7:$I$107,$I51)*VLOOKUP($I51+1,$I$7:$L$107,3),K51)</f>
        <v>54.57142857142857</v>
      </c>
      <c r="R51" s="32">
        <f>IF($I50=$I51,(COUNTIF($I$7:$I$107,$I51)+1-COUNTIF($I$7:$I51,$I51))/COUNTIF($I$7:$I$107,$I51)*L51+(COUNTIF($I$7:$I51,$I51)-1)/COUNTIF($I$7:$I$107,$I51)*VLOOKUP($I51+1,$I$7:$L$107,4),L51)</f>
        <v>2.142857142857143</v>
      </c>
    </row>
    <row r="52" spans="3:18" ht="12.75">
      <c r="C52" s="11">
        <f t="shared" si="7"/>
        <v>46</v>
      </c>
      <c r="D52" s="5">
        <f t="shared" si="8"/>
        <v>0</v>
      </c>
      <c r="E52" s="26">
        <f t="shared" si="9"/>
        <v>0</v>
      </c>
      <c r="F52" s="5">
        <f t="shared" si="10"/>
        <v>0</v>
      </c>
      <c r="G52" s="28">
        <f t="shared" si="11"/>
        <v>0</v>
      </c>
      <c r="H52" s="30">
        <f t="shared" si="12"/>
        <v>10000</v>
      </c>
      <c r="I52" s="11">
        <f t="shared" si="0"/>
        <v>7</v>
      </c>
      <c r="J52" s="26">
        <f t="shared" si="1"/>
        <v>648</v>
      </c>
      <c r="K52" s="28">
        <f t="shared" si="2"/>
        <v>26</v>
      </c>
      <c r="L52" s="30">
        <f t="shared" si="3"/>
        <v>1</v>
      </c>
      <c r="M52" s="5">
        <f t="shared" si="4"/>
        <v>8029</v>
      </c>
      <c r="N52" s="10">
        <f t="shared" si="5"/>
        <v>1296</v>
      </c>
      <c r="O52" s="5">
        <f t="shared" si="6"/>
      </c>
      <c r="P52" s="26">
        <f>IF($I51=$I52,(COUNTIF($I$7:$I$107,$I52)+1-COUNTIF($I$7:$I52,$I52))/COUNTIF($I$7:$I$107,$I52)*J52+(COUNTIF($I$7:$I52,$I52)-1)/COUNTIF($I$7:$I$107,$I52)*VLOOKUP($I52+1,$I$7:$L$107,2),J52)</f>
        <v>1536.5714285714287</v>
      </c>
      <c r="Q52" s="28">
        <f>IF($I51=$I52,(COUNTIF($I$7:$I$107,$I52)+1-COUNTIF($I$7:$I52,$I52))/COUNTIF($I$7:$I$107,$I52)*K52+(COUNTIF($I$7:$I52,$I52)-1)/COUNTIF($I$7:$I$107,$I52)*VLOOKUP($I52+1,$I$7:$L$107,3),K52)</f>
        <v>61.714285714285715</v>
      </c>
      <c r="R52" s="32">
        <f>IF($I51=$I52,(COUNTIF($I$7:$I$107,$I52)+1-COUNTIF($I$7:$I52,$I52))/COUNTIF($I$7:$I$107,$I52)*L52+(COUNTIF($I$7:$I52,$I52)-1)/COUNTIF($I$7:$I$107,$I52)*VLOOKUP($I52+1,$I$7:$L$107,4),L52)</f>
        <v>2.4285714285714284</v>
      </c>
    </row>
    <row r="53" spans="3:18" ht="12.75">
      <c r="C53" s="11">
        <f t="shared" si="7"/>
        <v>47</v>
      </c>
      <c r="D53" s="5">
        <f t="shared" si="8"/>
        <v>0</v>
      </c>
      <c r="E53" s="26">
        <f t="shared" si="9"/>
        <v>0</v>
      </c>
      <c r="F53" s="5">
        <f t="shared" si="10"/>
        <v>0</v>
      </c>
      <c r="G53" s="28">
        <f t="shared" si="11"/>
        <v>0</v>
      </c>
      <c r="H53" s="30">
        <f t="shared" si="12"/>
        <v>10000</v>
      </c>
      <c r="I53" s="11">
        <f t="shared" si="0"/>
        <v>7</v>
      </c>
      <c r="J53" s="26">
        <f t="shared" si="1"/>
        <v>648</v>
      </c>
      <c r="K53" s="28">
        <f t="shared" si="2"/>
        <v>26</v>
      </c>
      <c r="L53" s="30">
        <f t="shared" si="3"/>
        <v>1</v>
      </c>
      <c r="M53" s="5">
        <f t="shared" si="4"/>
        <v>8029</v>
      </c>
      <c r="N53" s="10">
        <f t="shared" si="5"/>
        <v>1296</v>
      </c>
      <c r="O53" s="5">
        <f t="shared" si="6"/>
      </c>
      <c r="P53" s="26">
        <f>IF($I52=$I53,(COUNTIF($I$7:$I$107,$I53)+1-COUNTIF($I$7:$I53,$I53))/COUNTIF($I$7:$I$107,$I53)*J53+(COUNTIF($I$7:$I53,$I53)-1)/COUNTIF($I$7:$I$107,$I53)*VLOOKUP($I53+1,$I$7:$L$107,2),J53)</f>
        <v>1714.2857142857142</v>
      </c>
      <c r="Q53" s="28">
        <f>IF($I52=$I53,(COUNTIF($I$7:$I$107,$I53)+1-COUNTIF($I$7:$I53,$I53))/COUNTIF($I$7:$I$107,$I53)*K53+(COUNTIF($I$7:$I53,$I53)-1)/COUNTIF($I$7:$I$107,$I53)*VLOOKUP($I53+1,$I$7:$L$107,3),K53)</f>
        <v>68.85714285714285</v>
      </c>
      <c r="R53" s="32">
        <f>IF($I52=$I53,(COUNTIF($I$7:$I$107,$I53)+1-COUNTIF($I$7:$I53,$I53))/COUNTIF($I$7:$I$107,$I53)*L53+(COUNTIF($I$7:$I53,$I53)-1)/COUNTIF($I$7:$I$107,$I53)*VLOOKUP($I53+1,$I$7:$L$107,4),L53)</f>
        <v>2.714285714285714</v>
      </c>
    </row>
    <row r="54" spans="3:18" ht="12.75">
      <c r="C54" s="11">
        <f t="shared" si="7"/>
        <v>48</v>
      </c>
      <c r="D54" s="5">
        <f t="shared" si="8"/>
        <v>0</v>
      </c>
      <c r="E54" s="26">
        <f t="shared" si="9"/>
        <v>0</v>
      </c>
      <c r="F54" s="5">
        <f t="shared" si="10"/>
        <v>0</v>
      </c>
      <c r="G54" s="28">
        <f t="shared" si="11"/>
        <v>0</v>
      </c>
      <c r="H54" s="30">
        <f t="shared" si="12"/>
        <v>10000</v>
      </c>
      <c r="I54" s="11">
        <f t="shared" si="0"/>
        <v>8</v>
      </c>
      <c r="J54" s="26">
        <f t="shared" si="1"/>
        <v>1892</v>
      </c>
      <c r="K54" s="28">
        <f t="shared" si="2"/>
        <v>76</v>
      </c>
      <c r="L54" s="30">
        <f t="shared" si="3"/>
        <v>3</v>
      </c>
      <c r="M54" s="5">
        <f t="shared" si="4"/>
        <v>4245</v>
      </c>
      <c r="N54" s="10">
        <f t="shared" si="5"/>
        <v>3784</v>
      </c>
      <c r="O54" s="5">
        <f t="shared" si="6"/>
        <v>8</v>
      </c>
      <c r="P54" s="26">
        <f>IF($I53=$I54,(COUNTIF($I$7:$I$107,$I54)+1-COUNTIF($I$7:$I54,$I54))/COUNTIF($I$7:$I$107,$I54)*J54+(COUNTIF($I$7:$I54,$I54)-1)/COUNTIF($I$7:$I$107,$I54)*VLOOKUP($I54+1,$I$7:$L$107,2),J54)</f>
        <v>1892</v>
      </c>
      <c r="Q54" s="28">
        <f>IF($I53=$I54,(COUNTIF($I$7:$I$107,$I54)+1-COUNTIF($I$7:$I54,$I54))/COUNTIF($I$7:$I$107,$I54)*K54+(COUNTIF($I$7:$I54,$I54)-1)/COUNTIF($I$7:$I$107,$I54)*VLOOKUP($I54+1,$I$7:$L$107,3),K54)</f>
        <v>76</v>
      </c>
      <c r="R54" s="32">
        <f>IF($I53=$I54,(COUNTIF($I$7:$I$107,$I54)+1-COUNTIF($I$7:$I54,$I54))/COUNTIF($I$7:$I$107,$I54)*L54+(COUNTIF($I$7:$I54,$I54)-1)/COUNTIF($I$7:$I$107,$I54)*VLOOKUP($I54+1,$I$7:$L$107,4),L54)</f>
        <v>3</v>
      </c>
    </row>
    <row r="55" spans="3:18" ht="12.75">
      <c r="C55" s="11">
        <f t="shared" si="7"/>
        <v>49</v>
      </c>
      <c r="D55" s="5">
        <f t="shared" si="8"/>
        <v>0</v>
      </c>
      <c r="E55" s="26">
        <f t="shared" si="9"/>
        <v>0</v>
      </c>
      <c r="F55" s="5">
        <f t="shared" si="10"/>
        <v>0</v>
      </c>
      <c r="G55" s="28">
        <f t="shared" si="11"/>
        <v>0</v>
      </c>
      <c r="H55" s="30">
        <f t="shared" si="12"/>
        <v>10000</v>
      </c>
      <c r="I55" s="11">
        <f t="shared" si="0"/>
        <v>8</v>
      </c>
      <c r="J55" s="26">
        <f t="shared" si="1"/>
        <v>1892</v>
      </c>
      <c r="K55" s="28">
        <f t="shared" si="2"/>
        <v>76</v>
      </c>
      <c r="L55" s="30">
        <f t="shared" si="3"/>
        <v>3</v>
      </c>
      <c r="M55" s="5">
        <f t="shared" si="4"/>
        <v>4245</v>
      </c>
      <c r="N55" s="10">
        <f t="shared" si="5"/>
        <v>3784</v>
      </c>
      <c r="O55" s="5">
        <f t="shared" si="6"/>
      </c>
      <c r="P55" s="26">
        <f>IF($I54=$I55,(COUNTIF($I$7:$I$107,$I55)+1-COUNTIF($I$7:$I55,$I55))/COUNTIF($I$7:$I$107,$I55)*J55+(COUNTIF($I$7:$I55,$I55)-1)/COUNTIF($I$7:$I$107,$I55)*VLOOKUP($I55+1,$I$7:$L$107,2),J55)</f>
        <v>2410.8571428571427</v>
      </c>
      <c r="Q55" s="28">
        <f>IF($I54=$I55,(COUNTIF($I$7:$I$107,$I55)+1-COUNTIF($I$7:$I55,$I55))/COUNTIF($I$7:$I$107,$I55)*K55+(COUNTIF($I$7:$I55,$I55)-1)/COUNTIF($I$7:$I$107,$I55)*VLOOKUP($I55+1,$I$7:$L$107,3),K55)</f>
        <v>96.85714285714285</v>
      </c>
      <c r="R55" s="32">
        <f>IF($I54=$I55,(COUNTIF($I$7:$I$107,$I55)+1-COUNTIF($I$7:$I55,$I55))/COUNTIF($I$7:$I$107,$I55)*L55+(COUNTIF($I$7:$I55,$I55)-1)/COUNTIF($I$7:$I$107,$I55)*VLOOKUP($I55+1,$I$7:$L$107,4),L55)</f>
        <v>3.8571428571428568</v>
      </c>
    </row>
    <row r="56" spans="3:18" ht="12.75">
      <c r="C56" s="11">
        <f t="shared" si="7"/>
        <v>50</v>
      </c>
      <c r="D56" s="5">
        <f t="shared" si="8"/>
        <v>0</v>
      </c>
      <c r="E56" s="26">
        <f t="shared" si="9"/>
        <v>0</v>
      </c>
      <c r="F56" s="5">
        <f t="shared" si="10"/>
        <v>0</v>
      </c>
      <c r="G56" s="28">
        <f t="shared" si="11"/>
        <v>0</v>
      </c>
      <c r="H56" s="30">
        <f t="shared" si="12"/>
        <v>10000</v>
      </c>
      <c r="I56" s="11">
        <f t="shared" si="0"/>
        <v>8</v>
      </c>
      <c r="J56" s="26">
        <f t="shared" si="1"/>
        <v>1892</v>
      </c>
      <c r="K56" s="28">
        <f t="shared" si="2"/>
        <v>76</v>
      </c>
      <c r="L56" s="30">
        <f t="shared" si="3"/>
        <v>3</v>
      </c>
      <c r="M56" s="5">
        <f t="shared" si="4"/>
        <v>4245</v>
      </c>
      <c r="N56" s="10">
        <f t="shared" si="5"/>
        <v>3784</v>
      </c>
      <c r="O56" s="5">
        <f t="shared" si="6"/>
      </c>
      <c r="P56" s="26">
        <f>IF($I55=$I56,(COUNTIF($I$7:$I$107,$I56)+1-COUNTIF($I$7:$I56,$I56))/COUNTIF($I$7:$I$107,$I56)*J56+(COUNTIF($I$7:$I56,$I56)-1)/COUNTIF($I$7:$I$107,$I56)*VLOOKUP($I56+1,$I$7:$L$107,2),J56)</f>
        <v>2929.714285714286</v>
      </c>
      <c r="Q56" s="28">
        <f>IF($I55=$I56,(COUNTIF($I$7:$I$107,$I56)+1-COUNTIF($I$7:$I56,$I56))/COUNTIF($I$7:$I$107,$I56)*K56+(COUNTIF($I$7:$I56,$I56)-1)/COUNTIF($I$7:$I$107,$I56)*VLOOKUP($I56+1,$I$7:$L$107,3),K56)</f>
        <v>117.71428571428571</v>
      </c>
      <c r="R56" s="32">
        <f>IF($I55=$I56,(COUNTIF($I$7:$I$107,$I56)+1-COUNTIF($I$7:$I56,$I56))/COUNTIF($I$7:$I$107,$I56)*L56+(COUNTIF($I$7:$I56,$I56)-1)/COUNTIF($I$7:$I$107,$I56)*VLOOKUP($I56+1,$I$7:$L$107,4),L56)</f>
        <v>4.7142857142857135</v>
      </c>
    </row>
    <row r="57" spans="3:18" ht="12.75">
      <c r="C57" s="11">
        <f t="shared" si="7"/>
        <v>51</v>
      </c>
      <c r="D57" s="5">
        <f t="shared" si="8"/>
        <v>0</v>
      </c>
      <c r="E57" s="26">
        <f t="shared" si="9"/>
        <v>0</v>
      </c>
      <c r="F57" s="5">
        <f t="shared" si="10"/>
        <v>0</v>
      </c>
      <c r="G57" s="28">
        <f t="shared" si="11"/>
        <v>0</v>
      </c>
      <c r="H57" s="30">
        <f t="shared" si="12"/>
        <v>10000</v>
      </c>
      <c r="I57" s="11">
        <f t="shared" si="0"/>
        <v>8</v>
      </c>
      <c r="J57" s="26">
        <f t="shared" si="1"/>
        <v>1892</v>
      </c>
      <c r="K57" s="28">
        <f t="shared" si="2"/>
        <v>76</v>
      </c>
      <c r="L57" s="30">
        <f t="shared" si="3"/>
        <v>3</v>
      </c>
      <c r="M57" s="5">
        <f t="shared" si="4"/>
        <v>4245</v>
      </c>
      <c r="N57" s="10">
        <f t="shared" si="5"/>
        <v>3784</v>
      </c>
      <c r="O57" s="5">
        <f t="shared" si="6"/>
      </c>
      <c r="P57" s="26">
        <f>IF($I56=$I57,(COUNTIF($I$7:$I$107,$I57)+1-COUNTIF($I$7:$I57,$I57))/COUNTIF($I$7:$I$107,$I57)*J57+(COUNTIF($I$7:$I57,$I57)-1)/COUNTIF($I$7:$I$107,$I57)*VLOOKUP($I57+1,$I$7:$L$107,2),J57)</f>
        <v>3448.5714285714284</v>
      </c>
      <c r="Q57" s="28">
        <f>IF($I56=$I57,(COUNTIF($I$7:$I$107,$I57)+1-COUNTIF($I$7:$I57,$I57))/COUNTIF($I$7:$I$107,$I57)*K57+(COUNTIF($I$7:$I57,$I57)-1)/COUNTIF($I$7:$I$107,$I57)*VLOOKUP($I57+1,$I$7:$L$107,3),K57)</f>
        <v>138.57142857142856</v>
      </c>
      <c r="R57" s="32">
        <f>IF($I56=$I57,(COUNTIF($I$7:$I$107,$I57)+1-COUNTIF($I$7:$I57,$I57))/COUNTIF($I$7:$I$107,$I57)*L57+(COUNTIF($I$7:$I57,$I57)-1)/COUNTIF($I$7:$I$107,$I57)*VLOOKUP($I57+1,$I$7:$L$107,4),L57)</f>
        <v>5.571428571428571</v>
      </c>
    </row>
    <row r="58" spans="3:18" ht="12.75">
      <c r="C58" s="11">
        <f t="shared" si="7"/>
        <v>52</v>
      </c>
      <c r="D58" s="5">
        <f t="shared" si="8"/>
        <v>0</v>
      </c>
      <c r="E58" s="26">
        <f t="shared" si="9"/>
        <v>0</v>
      </c>
      <c r="F58" s="5">
        <f t="shared" si="10"/>
        <v>0</v>
      </c>
      <c r="G58" s="28">
        <f t="shared" si="11"/>
        <v>0</v>
      </c>
      <c r="H58" s="30">
        <f t="shared" si="12"/>
        <v>10000</v>
      </c>
      <c r="I58" s="11">
        <f t="shared" si="0"/>
        <v>8</v>
      </c>
      <c r="J58" s="26">
        <f t="shared" si="1"/>
        <v>1892</v>
      </c>
      <c r="K58" s="28">
        <f t="shared" si="2"/>
        <v>76</v>
      </c>
      <c r="L58" s="30">
        <f t="shared" si="3"/>
        <v>3</v>
      </c>
      <c r="M58" s="5">
        <f t="shared" si="4"/>
        <v>4245</v>
      </c>
      <c r="N58" s="10">
        <f t="shared" si="5"/>
        <v>3784</v>
      </c>
      <c r="O58" s="5">
        <f t="shared" si="6"/>
      </c>
      <c r="P58" s="26">
        <f>IF($I57=$I58,(COUNTIF($I$7:$I$107,$I58)+1-COUNTIF($I$7:$I58,$I58))/COUNTIF($I$7:$I$107,$I58)*J58+(COUNTIF($I$7:$I58,$I58)-1)/COUNTIF($I$7:$I$107,$I58)*VLOOKUP($I58+1,$I$7:$L$107,2),J58)</f>
        <v>3967.428571428571</v>
      </c>
      <c r="Q58" s="28">
        <f>IF($I57=$I58,(COUNTIF($I$7:$I$107,$I58)+1-COUNTIF($I$7:$I58,$I58))/COUNTIF($I$7:$I$107,$I58)*K58+(COUNTIF($I$7:$I58,$I58)-1)/COUNTIF($I$7:$I$107,$I58)*VLOOKUP($I58+1,$I$7:$L$107,3),K58)</f>
        <v>159.42857142857142</v>
      </c>
      <c r="R58" s="32">
        <f>IF($I57=$I58,(COUNTIF($I$7:$I$107,$I58)+1-COUNTIF($I$7:$I58,$I58))/COUNTIF($I$7:$I$107,$I58)*L58+(COUNTIF($I$7:$I58,$I58)-1)/COUNTIF($I$7:$I$107,$I58)*VLOOKUP($I58+1,$I$7:$L$107,4),L58)</f>
        <v>6.428571428571428</v>
      </c>
    </row>
    <row r="59" spans="3:18" ht="12.75">
      <c r="C59" s="11">
        <f t="shared" si="7"/>
        <v>53</v>
      </c>
      <c r="D59" s="5">
        <f t="shared" si="8"/>
        <v>0</v>
      </c>
      <c r="E59" s="26">
        <f t="shared" si="9"/>
        <v>0</v>
      </c>
      <c r="F59" s="5">
        <f t="shared" si="10"/>
        <v>0</v>
      </c>
      <c r="G59" s="28">
        <f t="shared" si="11"/>
        <v>0</v>
      </c>
      <c r="H59" s="30">
        <f t="shared" si="12"/>
        <v>10000</v>
      </c>
      <c r="I59" s="11">
        <f t="shared" si="0"/>
        <v>8</v>
      </c>
      <c r="J59" s="26">
        <f t="shared" si="1"/>
        <v>1892</v>
      </c>
      <c r="K59" s="28">
        <f t="shared" si="2"/>
        <v>76</v>
      </c>
      <c r="L59" s="30">
        <f t="shared" si="3"/>
        <v>3</v>
      </c>
      <c r="M59" s="5">
        <f t="shared" si="4"/>
        <v>4245</v>
      </c>
      <c r="N59" s="10">
        <f t="shared" si="5"/>
        <v>3784</v>
      </c>
      <c r="O59" s="5">
        <f t="shared" si="6"/>
      </c>
      <c r="P59" s="26">
        <f>IF($I58=$I59,(COUNTIF($I$7:$I$107,$I59)+1-COUNTIF($I$7:$I59,$I59))/COUNTIF($I$7:$I$107,$I59)*J59+(COUNTIF($I$7:$I59,$I59)-1)/COUNTIF($I$7:$I$107,$I59)*VLOOKUP($I59+1,$I$7:$L$107,2),J59)</f>
        <v>4486.285714285715</v>
      </c>
      <c r="Q59" s="28">
        <f>IF($I58=$I59,(COUNTIF($I$7:$I$107,$I59)+1-COUNTIF($I$7:$I59,$I59))/COUNTIF($I$7:$I$107,$I59)*K59+(COUNTIF($I$7:$I59,$I59)-1)/COUNTIF($I$7:$I$107,$I59)*VLOOKUP($I59+1,$I$7:$L$107,3),K59)</f>
        <v>180.2857142857143</v>
      </c>
      <c r="R59" s="32">
        <f>IF($I58=$I59,(COUNTIF($I$7:$I$107,$I59)+1-COUNTIF($I$7:$I59,$I59))/COUNTIF($I$7:$I$107,$I59)*L59+(COUNTIF($I$7:$I59,$I59)-1)/COUNTIF($I$7:$I$107,$I59)*VLOOKUP($I59+1,$I$7:$L$107,4),L59)</f>
        <v>7.285714285714286</v>
      </c>
    </row>
    <row r="60" spans="3:18" ht="12.75">
      <c r="C60" s="11">
        <f t="shared" si="7"/>
        <v>54</v>
      </c>
      <c r="D60" s="5">
        <f t="shared" si="8"/>
        <v>0</v>
      </c>
      <c r="E60" s="26">
        <f t="shared" si="9"/>
        <v>0</v>
      </c>
      <c r="F60" s="5">
        <f t="shared" si="10"/>
        <v>0</v>
      </c>
      <c r="G60" s="28">
        <f t="shared" si="11"/>
        <v>0</v>
      </c>
      <c r="H60" s="30">
        <f t="shared" si="12"/>
        <v>10000</v>
      </c>
      <c r="I60" s="11">
        <f t="shared" si="0"/>
        <v>8</v>
      </c>
      <c r="J60" s="26">
        <f t="shared" si="1"/>
        <v>1892</v>
      </c>
      <c r="K60" s="28">
        <f t="shared" si="2"/>
        <v>76</v>
      </c>
      <c r="L60" s="30">
        <f t="shared" si="3"/>
        <v>3</v>
      </c>
      <c r="M60" s="5">
        <f t="shared" si="4"/>
        <v>4245</v>
      </c>
      <c r="N60" s="10">
        <f t="shared" si="5"/>
        <v>3784</v>
      </c>
      <c r="O60" s="5">
        <f t="shared" si="6"/>
      </c>
      <c r="P60" s="26">
        <f>IF($I59=$I60,(COUNTIF($I$7:$I$107,$I60)+1-COUNTIF($I$7:$I60,$I60))/COUNTIF($I$7:$I$107,$I60)*J60+(COUNTIF($I$7:$I60,$I60)-1)/COUNTIF($I$7:$I$107,$I60)*VLOOKUP($I60+1,$I$7:$L$107,2),J60)</f>
        <v>5005.142857142857</v>
      </c>
      <c r="Q60" s="28">
        <f>IF($I59=$I60,(COUNTIF($I$7:$I$107,$I60)+1-COUNTIF($I$7:$I60,$I60))/COUNTIF($I$7:$I$107,$I60)*K60+(COUNTIF($I$7:$I60,$I60)-1)/COUNTIF($I$7:$I$107,$I60)*VLOOKUP($I60+1,$I$7:$L$107,3),K60)</f>
        <v>201.14285714285714</v>
      </c>
      <c r="R60" s="32">
        <f>IF($I59=$I60,(COUNTIF($I$7:$I$107,$I60)+1-COUNTIF($I$7:$I60,$I60))/COUNTIF($I$7:$I$107,$I60)*L60+(COUNTIF($I$7:$I60,$I60)-1)/COUNTIF($I$7:$I$107,$I60)*VLOOKUP($I60+1,$I$7:$L$107,4),L60)</f>
        <v>8.142857142857142</v>
      </c>
    </row>
    <row r="61" spans="3:18" ht="12.75">
      <c r="C61" s="11">
        <f t="shared" si="7"/>
        <v>55</v>
      </c>
      <c r="D61" s="5">
        <f t="shared" si="8"/>
        <v>0</v>
      </c>
      <c r="E61" s="26">
        <f t="shared" si="9"/>
        <v>0</v>
      </c>
      <c r="F61" s="5">
        <f t="shared" si="10"/>
        <v>0</v>
      </c>
      <c r="G61" s="28">
        <f t="shared" si="11"/>
        <v>0</v>
      </c>
      <c r="H61" s="30">
        <f t="shared" si="12"/>
        <v>10000</v>
      </c>
      <c r="I61" s="11">
        <f t="shared" si="0"/>
        <v>9</v>
      </c>
      <c r="J61" s="26">
        <f t="shared" si="1"/>
        <v>5524</v>
      </c>
      <c r="K61" s="28">
        <f t="shared" si="2"/>
        <v>222</v>
      </c>
      <c r="L61" s="30">
        <f t="shared" si="3"/>
        <v>9</v>
      </c>
      <c r="M61" s="5">
        <f t="shared" si="4"/>
        <v>0</v>
      </c>
      <c r="N61" s="10">
        <f t="shared" si="5"/>
        <v>4245</v>
      </c>
      <c r="O61" s="5">
        <f t="shared" si="6"/>
        <v>9</v>
      </c>
      <c r="P61" s="26">
        <f>IF($I60=$I61,(COUNTIF($I$7:$I$107,$I61)+1-COUNTIF($I$7:$I61,$I61))/COUNTIF($I$7:$I$107,$I61)*J61+(COUNTIF($I$7:$I61,$I61)-1)/COUNTIF($I$7:$I$107,$I61)*VLOOKUP($I61+1,$I$7:$L$107,2),J61)</f>
        <v>5524</v>
      </c>
      <c r="Q61" s="28">
        <f>IF($I60=$I61,(COUNTIF($I$7:$I$107,$I61)+1-COUNTIF($I$7:$I61,$I61))/COUNTIF($I$7:$I$107,$I61)*K61+(COUNTIF($I$7:$I61,$I61)-1)/COUNTIF($I$7:$I$107,$I61)*VLOOKUP($I61+1,$I$7:$L$107,3),K61)</f>
        <v>222</v>
      </c>
      <c r="R61" s="32">
        <f>IF($I60=$I61,(COUNTIF($I$7:$I$107,$I61)+1-COUNTIF($I$7:$I61,$I61))/COUNTIF($I$7:$I$107,$I61)*L61+(COUNTIF($I$7:$I61,$I61)-1)/COUNTIF($I$7:$I$107,$I61)*VLOOKUP($I61+1,$I$7:$L$107,4),L61)</f>
        <v>9</v>
      </c>
    </row>
    <row r="62" spans="3:18" ht="12.75">
      <c r="C62" s="11">
        <f t="shared" si="7"/>
        <v>56</v>
      </c>
      <c r="D62" s="5">
        <f t="shared" si="8"/>
        <v>0</v>
      </c>
      <c r="E62" s="26">
        <f t="shared" si="9"/>
        <v>0</v>
      </c>
      <c r="F62" s="5">
        <f t="shared" si="10"/>
        <v>0</v>
      </c>
      <c r="G62" s="28">
        <f t="shared" si="11"/>
        <v>0</v>
      </c>
      <c r="H62" s="30">
        <f t="shared" si="12"/>
        <v>10000</v>
      </c>
      <c r="I62" s="11">
        <f t="shared" si="0"/>
        <v>9</v>
      </c>
      <c r="J62" s="26">
        <f t="shared" si="1"/>
        <v>5524</v>
      </c>
      <c r="K62" s="28">
        <f t="shared" si="2"/>
        <v>222</v>
      </c>
      <c r="L62" s="30">
        <f t="shared" si="3"/>
        <v>9</v>
      </c>
      <c r="M62" s="5">
        <f t="shared" si="4"/>
        <v>0</v>
      </c>
      <c r="N62" s="10">
        <f t="shared" si="5"/>
        <v>4245</v>
      </c>
      <c r="O62" s="5">
        <f t="shared" si="6"/>
      </c>
      <c r="P62" s="26">
        <f>IF($I61=$I62,(COUNTIF($I$7:$I$107,$I62)+1-COUNTIF($I$7:$I62,$I62))/COUNTIF($I$7:$I$107,$I62)*J62+(COUNTIF($I$7:$I62,$I62)-1)/COUNTIF($I$7:$I$107,$I62)*VLOOKUP($I62+1,$I$7:$L$107,2),J62)</f>
        <v>6157.5</v>
      </c>
      <c r="Q62" s="28">
        <f>IF($I61=$I62,(COUNTIF($I$7:$I$107,$I62)+1-COUNTIF($I$7:$I62,$I62))/COUNTIF($I$7:$I$107,$I62)*K62+(COUNTIF($I$7:$I62,$I62)-1)/COUNTIF($I$7:$I$107,$I62)*VLOOKUP($I62+1,$I$7:$L$107,3),K62)</f>
        <v>293</v>
      </c>
      <c r="R62" s="32">
        <f>IF($I61=$I62,(COUNTIF($I$7:$I$107,$I62)+1-COUNTIF($I$7:$I62,$I62))/COUNTIF($I$7:$I$107,$I62)*L62+(COUNTIF($I$7:$I62,$I62)-1)/COUNTIF($I$7:$I$107,$I62)*VLOOKUP($I62+1,$I$7:$L$107,4),L62)</f>
        <v>12</v>
      </c>
    </row>
    <row r="63" spans="3:18" ht="12.75">
      <c r="C63" s="11">
        <f t="shared" si="7"/>
        <v>57</v>
      </c>
      <c r="D63" s="5">
        <f t="shared" si="8"/>
        <v>0</v>
      </c>
      <c r="E63" s="26">
        <f t="shared" si="9"/>
        <v>0</v>
      </c>
      <c r="F63" s="5">
        <f t="shared" si="10"/>
        <v>0</v>
      </c>
      <c r="G63" s="28">
        <f t="shared" si="11"/>
        <v>0</v>
      </c>
      <c r="H63" s="30">
        <f t="shared" si="12"/>
        <v>10000</v>
      </c>
      <c r="I63" s="11">
        <f t="shared" si="0"/>
        <v>9</v>
      </c>
      <c r="J63" s="26">
        <f t="shared" si="1"/>
        <v>5524</v>
      </c>
      <c r="K63" s="28">
        <f t="shared" si="2"/>
        <v>222</v>
      </c>
      <c r="L63" s="30">
        <f t="shared" si="3"/>
        <v>9</v>
      </c>
      <c r="M63" s="5">
        <f t="shared" si="4"/>
        <v>0</v>
      </c>
      <c r="N63" s="10">
        <f t="shared" si="5"/>
        <v>4245</v>
      </c>
      <c r="O63" s="5">
        <f t="shared" si="6"/>
      </c>
      <c r="P63" s="26">
        <f>IF($I62=$I63,(COUNTIF($I$7:$I$107,$I63)+1-COUNTIF($I$7:$I63,$I63))/COUNTIF($I$7:$I$107,$I63)*J63+(COUNTIF($I$7:$I63,$I63)-1)/COUNTIF($I$7:$I$107,$I63)*VLOOKUP($I63+1,$I$7:$L$107,2),J63)</f>
        <v>6791</v>
      </c>
      <c r="Q63" s="28">
        <f>IF($I62=$I63,(COUNTIF($I$7:$I$107,$I63)+1-COUNTIF($I$7:$I63,$I63))/COUNTIF($I$7:$I$107,$I63)*K63+(COUNTIF($I$7:$I63,$I63)-1)/COUNTIF($I$7:$I$107,$I63)*VLOOKUP($I63+1,$I$7:$L$107,3),K63)</f>
        <v>364</v>
      </c>
      <c r="R63" s="32">
        <f>IF($I62=$I63,(COUNTIF($I$7:$I$107,$I63)+1-COUNTIF($I$7:$I63,$I63))/COUNTIF($I$7:$I$107,$I63)*L63+(COUNTIF($I$7:$I63,$I63)-1)/COUNTIF($I$7:$I$107,$I63)*VLOOKUP($I63+1,$I$7:$L$107,4),L63)</f>
        <v>15</v>
      </c>
    </row>
    <row r="64" spans="3:18" ht="12.75">
      <c r="C64" s="11">
        <f t="shared" si="7"/>
        <v>58</v>
      </c>
      <c r="D64" s="5">
        <f t="shared" si="8"/>
        <v>0</v>
      </c>
      <c r="E64" s="26">
        <f t="shared" si="9"/>
        <v>0</v>
      </c>
      <c r="F64" s="5">
        <f t="shared" si="10"/>
        <v>0</v>
      </c>
      <c r="G64" s="28">
        <f t="shared" si="11"/>
        <v>0</v>
      </c>
      <c r="H64" s="30">
        <f t="shared" si="12"/>
        <v>10000</v>
      </c>
      <c r="I64" s="11">
        <f t="shared" si="0"/>
        <v>9</v>
      </c>
      <c r="J64" s="26">
        <f t="shared" si="1"/>
        <v>5524</v>
      </c>
      <c r="K64" s="28">
        <f t="shared" si="2"/>
        <v>222</v>
      </c>
      <c r="L64" s="30">
        <f t="shared" si="3"/>
        <v>9</v>
      </c>
      <c r="M64" s="5">
        <f t="shared" si="4"/>
        <v>0</v>
      </c>
      <c r="N64" s="10">
        <f t="shared" si="5"/>
        <v>4245</v>
      </c>
      <c r="O64" s="5">
        <f t="shared" si="6"/>
      </c>
      <c r="P64" s="26">
        <f>IF($I63=$I64,(COUNTIF($I$7:$I$107,$I64)+1-COUNTIF($I$7:$I64,$I64))/COUNTIF($I$7:$I$107,$I64)*J64+(COUNTIF($I$7:$I64,$I64)-1)/COUNTIF($I$7:$I$107,$I64)*VLOOKUP($I64+1,$I$7:$L$107,2),J64)</f>
        <v>7424.5</v>
      </c>
      <c r="Q64" s="28">
        <f>IF($I63=$I64,(COUNTIF($I$7:$I$107,$I64)+1-COUNTIF($I$7:$I64,$I64))/COUNTIF($I$7:$I$107,$I64)*K64+(COUNTIF($I$7:$I64,$I64)-1)/COUNTIF($I$7:$I$107,$I64)*VLOOKUP($I64+1,$I$7:$L$107,3),K64)</f>
        <v>435</v>
      </c>
      <c r="R64" s="32">
        <f>IF($I63=$I64,(COUNTIF($I$7:$I$107,$I64)+1-COUNTIF($I$7:$I64,$I64))/COUNTIF($I$7:$I$107,$I64)*L64+(COUNTIF($I$7:$I64,$I64)-1)/COUNTIF($I$7:$I$107,$I64)*VLOOKUP($I64+1,$I$7:$L$107,4),L64)</f>
        <v>18</v>
      </c>
    </row>
    <row r="65" spans="3:18" ht="12.75">
      <c r="C65" s="11">
        <f t="shared" si="7"/>
        <v>59</v>
      </c>
      <c r="D65" s="5">
        <f t="shared" si="8"/>
        <v>0</v>
      </c>
      <c r="E65" s="26">
        <f t="shared" si="9"/>
        <v>0</v>
      </c>
      <c r="F65" s="5">
        <f t="shared" si="10"/>
        <v>0</v>
      </c>
      <c r="G65" s="28">
        <f t="shared" si="11"/>
        <v>0</v>
      </c>
      <c r="H65" s="30">
        <f t="shared" si="12"/>
        <v>10000</v>
      </c>
      <c r="I65" s="11">
        <f t="shared" si="0"/>
        <v>9</v>
      </c>
      <c r="J65" s="26">
        <f t="shared" si="1"/>
        <v>5524</v>
      </c>
      <c r="K65" s="28">
        <f t="shared" si="2"/>
        <v>222</v>
      </c>
      <c r="L65" s="30">
        <f t="shared" si="3"/>
        <v>9</v>
      </c>
      <c r="M65" s="5">
        <f t="shared" si="4"/>
        <v>0</v>
      </c>
      <c r="N65" s="10">
        <f t="shared" si="5"/>
        <v>4245</v>
      </c>
      <c r="O65" s="5">
        <f t="shared" si="6"/>
      </c>
      <c r="P65" s="26">
        <f>IF($I64=$I65,(COUNTIF($I$7:$I$107,$I65)+1-COUNTIF($I$7:$I65,$I65))/COUNTIF($I$7:$I$107,$I65)*J65+(COUNTIF($I$7:$I65,$I65)-1)/COUNTIF($I$7:$I$107,$I65)*VLOOKUP($I65+1,$I$7:$L$107,2),J65)</f>
        <v>8057.999999999999</v>
      </c>
      <c r="Q65" s="28">
        <f>IF($I64=$I65,(COUNTIF($I$7:$I$107,$I65)+1-COUNTIF($I$7:$I65,$I65))/COUNTIF($I$7:$I$107,$I65)*K65+(COUNTIF($I$7:$I65,$I65)-1)/COUNTIF($I$7:$I$107,$I65)*VLOOKUP($I65+1,$I$7:$L$107,3),K65)</f>
        <v>506</v>
      </c>
      <c r="R65" s="32">
        <f>IF($I64=$I65,(COUNTIF($I$7:$I$107,$I65)+1-COUNTIF($I$7:$I65,$I65))/COUNTIF($I$7:$I$107,$I65)*L65+(COUNTIF($I$7:$I65,$I65)-1)/COUNTIF($I$7:$I$107,$I65)*VLOOKUP($I65+1,$I$7:$L$107,4),L65)</f>
        <v>21</v>
      </c>
    </row>
    <row r="66" spans="3:18" ht="12.75">
      <c r="C66" s="11">
        <f t="shared" si="7"/>
        <v>60</v>
      </c>
      <c r="D66" s="5">
        <f t="shared" si="8"/>
        <v>0</v>
      </c>
      <c r="E66" s="26">
        <f t="shared" si="9"/>
        <v>0</v>
      </c>
      <c r="F66" s="5">
        <f t="shared" si="10"/>
        <v>0</v>
      </c>
      <c r="G66" s="28">
        <f t="shared" si="11"/>
        <v>0</v>
      </c>
      <c r="H66" s="30">
        <f t="shared" si="12"/>
        <v>10000</v>
      </c>
      <c r="I66" s="11">
        <f t="shared" si="0"/>
        <v>9</v>
      </c>
      <c r="J66" s="26">
        <f t="shared" si="1"/>
        <v>5524</v>
      </c>
      <c r="K66" s="28">
        <f t="shared" si="2"/>
        <v>222</v>
      </c>
      <c r="L66" s="30">
        <f t="shared" si="3"/>
        <v>9</v>
      </c>
      <c r="M66" s="5">
        <f t="shared" si="4"/>
        <v>0</v>
      </c>
      <c r="N66" s="10">
        <f t="shared" si="5"/>
        <v>4245</v>
      </c>
      <c r="O66" s="5">
        <f t="shared" si="6"/>
      </c>
      <c r="P66" s="26">
        <f>IF($I65=$I66,(COUNTIF($I$7:$I$107,$I66)+1-COUNTIF($I$7:$I66,$I66))/COUNTIF($I$7:$I$107,$I66)*J66+(COUNTIF($I$7:$I66,$I66)-1)/COUNTIF($I$7:$I$107,$I66)*VLOOKUP($I66+1,$I$7:$L$107,2),J66)</f>
        <v>8691.5</v>
      </c>
      <c r="Q66" s="28">
        <f>IF($I65=$I66,(COUNTIF($I$7:$I$107,$I66)+1-COUNTIF($I$7:$I66,$I66))/COUNTIF($I$7:$I$107,$I66)*K66+(COUNTIF($I$7:$I66,$I66)-1)/COUNTIF($I$7:$I$107,$I66)*VLOOKUP($I66+1,$I$7:$L$107,3),K66)</f>
        <v>577</v>
      </c>
      <c r="R66" s="32">
        <f>IF($I65=$I66,(COUNTIF($I$7:$I$107,$I66)+1-COUNTIF($I$7:$I66,$I66))/COUNTIF($I$7:$I$107,$I66)*L66+(COUNTIF($I$7:$I66,$I66)-1)/COUNTIF($I$7:$I$107,$I66)*VLOOKUP($I66+1,$I$7:$L$107,4),L66)</f>
        <v>24</v>
      </c>
    </row>
    <row r="67" spans="3:18" ht="12.75">
      <c r="C67" s="11">
        <f t="shared" si="7"/>
        <v>61</v>
      </c>
      <c r="D67" s="5">
        <f t="shared" si="8"/>
        <v>0</v>
      </c>
      <c r="E67" s="26">
        <f t="shared" si="9"/>
        <v>0</v>
      </c>
      <c r="F67" s="5">
        <f t="shared" si="10"/>
        <v>0</v>
      </c>
      <c r="G67" s="28">
        <f t="shared" si="11"/>
        <v>0</v>
      </c>
      <c r="H67" s="30">
        <f t="shared" si="12"/>
        <v>10000</v>
      </c>
      <c r="I67" s="11">
        <f t="shared" si="0"/>
        <v>10</v>
      </c>
      <c r="J67" s="26">
        <f t="shared" si="1"/>
        <v>9325</v>
      </c>
      <c r="K67" s="28">
        <f t="shared" si="2"/>
        <v>648</v>
      </c>
      <c r="L67" s="30">
        <f t="shared" si="3"/>
        <v>27</v>
      </c>
      <c r="M67" s="5">
        <f t="shared" si="4"/>
        <v>0</v>
      </c>
      <c r="N67" s="10">
        <f t="shared" si="5"/>
        <v>0</v>
      </c>
      <c r="O67" s="5">
        <f t="shared" si="6"/>
        <v>10</v>
      </c>
      <c r="P67" s="26">
        <f>IF($I66=$I67,(COUNTIF($I$7:$I$107,$I67)+1-COUNTIF($I$7:$I67,$I67))/COUNTIF($I$7:$I$107,$I67)*J67+(COUNTIF($I$7:$I67,$I67)-1)/COUNTIF($I$7:$I$107,$I67)*VLOOKUP($I67+1,$I$7:$L$107,2),J67)</f>
        <v>9325</v>
      </c>
      <c r="Q67" s="28">
        <f>IF($I66=$I67,(COUNTIF($I$7:$I$107,$I67)+1-COUNTIF($I$7:$I67,$I67))/COUNTIF($I$7:$I$107,$I67)*K67+(COUNTIF($I$7:$I67,$I67)-1)/COUNTIF($I$7:$I$107,$I67)*VLOOKUP($I67+1,$I$7:$L$107,3),K67)</f>
        <v>648</v>
      </c>
      <c r="R67" s="32">
        <f>IF($I66=$I67,(COUNTIF($I$7:$I$107,$I67)+1-COUNTIF($I$7:$I67,$I67))/COUNTIF($I$7:$I$107,$I67)*L67+(COUNTIF($I$7:$I67,$I67)-1)/COUNTIF($I$7:$I$107,$I67)*VLOOKUP($I67+1,$I$7:$L$107,4),L67)</f>
        <v>27</v>
      </c>
    </row>
    <row r="68" spans="3:18" ht="12.75">
      <c r="C68" s="11">
        <f t="shared" si="7"/>
        <v>62</v>
      </c>
      <c r="D68" s="5">
        <f t="shared" si="8"/>
        <v>0</v>
      </c>
      <c r="E68" s="26">
        <f t="shared" si="9"/>
        <v>0</v>
      </c>
      <c r="F68" s="5">
        <f t="shared" si="10"/>
        <v>0</v>
      </c>
      <c r="G68" s="28">
        <f t="shared" si="11"/>
        <v>0</v>
      </c>
      <c r="H68" s="30">
        <f t="shared" si="12"/>
        <v>10000</v>
      </c>
      <c r="I68" s="11">
        <f t="shared" si="0"/>
        <v>10</v>
      </c>
      <c r="J68" s="26">
        <f t="shared" si="1"/>
        <v>9325</v>
      </c>
      <c r="K68" s="28">
        <f t="shared" si="2"/>
        <v>648</v>
      </c>
      <c r="L68" s="30">
        <f t="shared" si="3"/>
        <v>27</v>
      </c>
      <c r="M68" s="5">
        <f t="shared" si="4"/>
        <v>0</v>
      </c>
      <c r="N68" s="10">
        <f t="shared" si="5"/>
        <v>0</v>
      </c>
      <c r="O68" s="5">
        <f t="shared" si="6"/>
      </c>
      <c r="P68" s="26">
        <f>IF($I67=$I68,(COUNTIF($I$7:$I$107,$I68)+1-COUNTIF($I$7:$I68,$I68))/COUNTIF($I$7:$I$107,$I68)*J68+(COUNTIF($I$7:$I68,$I68)-1)/COUNTIF($I$7:$I$107,$I68)*VLOOKUP($I68+1,$I$7:$L$107,2),J68)</f>
        <v>9139.857142857141</v>
      </c>
      <c r="Q68" s="28">
        <f>IF($I67=$I68,(COUNTIF($I$7:$I$107,$I68)+1-COUNTIF($I$7:$I68,$I68))/COUNTIF($I$7:$I$107,$I68)*K68+(COUNTIF($I$7:$I68,$I68)-1)/COUNTIF($I$7:$I$107,$I68)*VLOOKUP($I68+1,$I$7:$L$107,3),K68)</f>
        <v>825.7142857142858</v>
      </c>
      <c r="R68" s="32">
        <f>IF($I67=$I68,(COUNTIF($I$7:$I$107,$I68)+1-COUNTIF($I$7:$I68,$I68))/COUNTIF($I$7:$I$107,$I68)*L68+(COUNTIF($I$7:$I68,$I68)-1)/COUNTIF($I$7:$I$107,$I68)*VLOOKUP($I68+1,$I$7:$L$107,4),L68)</f>
        <v>34.42857142857143</v>
      </c>
    </row>
    <row r="69" spans="3:18" ht="12.75">
      <c r="C69" s="11">
        <f t="shared" si="7"/>
        <v>63</v>
      </c>
      <c r="D69" s="5">
        <f t="shared" si="8"/>
        <v>0</v>
      </c>
      <c r="E69" s="26">
        <f t="shared" si="9"/>
        <v>0</v>
      </c>
      <c r="F69" s="5">
        <f t="shared" si="10"/>
        <v>0</v>
      </c>
      <c r="G69" s="28">
        <f t="shared" si="11"/>
        <v>0</v>
      </c>
      <c r="H69" s="30">
        <f t="shared" si="12"/>
        <v>10000</v>
      </c>
      <c r="I69" s="11">
        <f t="shared" si="0"/>
        <v>10</v>
      </c>
      <c r="J69" s="26">
        <f t="shared" si="1"/>
        <v>9325</v>
      </c>
      <c r="K69" s="28">
        <f t="shared" si="2"/>
        <v>648</v>
      </c>
      <c r="L69" s="30">
        <f t="shared" si="3"/>
        <v>27</v>
      </c>
      <c r="M69" s="5">
        <f t="shared" si="4"/>
        <v>0</v>
      </c>
      <c r="N69" s="10">
        <f t="shared" si="5"/>
        <v>0</v>
      </c>
      <c r="O69" s="5">
        <f t="shared" si="6"/>
      </c>
      <c r="P69" s="26">
        <f>IF($I68=$I69,(COUNTIF($I$7:$I$107,$I69)+1-COUNTIF($I$7:$I69,$I69))/COUNTIF($I$7:$I$107,$I69)*J69+(COUNTIF($I$7:$I69,$I69)-1)/COUNTIF($I$7:$I$107,$I69)*VLOOKUP($I69+1,$I$7:$L$107,2),J69)</f>
        <v>8954.714285714286</v>
      </c>
      <c r="Q69" s="28">
        <f>IF($I68=$I69,(COUNTIF($I$7:$I$107,$I69)+1-COUNTIF($I$7:$I69,$I69))/COUNTIF($I$7:$I$107,$I69)*K69+(COUNTIF($I$7:$I69,$I69)-1)/COUNTIF($I$7:$I$107,$I69)*VLOOKUP($I69+1,$I$7:$L$107,3),K69)</f>
        <v>1003.4285714285714</v>
      </c>
      <c r="R69" s="32">
        <f>IF($I68=$I69,(COUNTIF($I$7:$I$107,$I69)+1-COUNTIF($I$7:$I69,$I69))/COUNTIF($I$7:$I$107,$I69)*L69+(COUNTIF($I$7:$I69,$I69)-1)/COUNTIF($I$7:$I$107,$I69)*VLOOKUP($I69+1,$I$7:$L$107,4),L69)</f>
        <v>41.857142857142854</v>
      </c>
    </row>
    <row r="70" spans="3:18" ht="12.75">
      <c r="C70" s="11">
        <f t="shared" si="7"/>
        <v>64</v>
      </c>
      <c r="D70" s="5">
        <f t="shared" si="8"/>
        <v>0</v>
      </c>
      <c r="E70" s="26">
        <f t="shared" si="9"/>
        <v>0</v>
      </c>
      <c r="F70" s="5">
        <f t="shared" si="10"/>
        <v>0</v>
      </c>
      <c r="G70" s="28">
        <f t="shared" si="11"/>
        <v>0</v>
      </c>
      <c r="H70" s="30">
        <f t="shared" si="12"/>
        <v>10000</v>
      </c>
      <c r="I70" s="11">
        <f t="shared" si="0"/>
        <v>10</v>
      </c>
      <c r="J70" s="26">
        <f t="shared" si="1"/>
        <v>9325</v>
      </c>
      <c r="K70" s="28">
        <f t="shared" si="2"/>
        <v>648</v>
      </c>
      <c r="L70" s="30">
        <f t="shared" si="3"/>
        <v>27</v>
      </c>
      <c r="M70" s="5">
        <f t="shared" si="4"/>
        <v>0</v>
      </c>
      <c r="N70" s="10">
        <f t="shared" si="5"/>
        <v>0</v>
      </c>
      <c r="O70" s="5">
        <f t="shared" si="6"/>
      </c>
      <c r="P70" s="26">
        <f>IF($I69=$I70,(COUNTIF($I$7:$I$107,$I70)+1-COUNTIF($I$7:$I70,$I70))/COUNTIF($I$7:$I$107,$I70)*J70+(COUNTIF($I$7:$I70,$I70)-1)/COUNTIF($I$7:$I$107,$I70)*VLOOKUP($I70+1,$I$7:$L$107,2),J70)</f>
        <v>8769.571428571428</v>
      </c>
      <c r="Q70" s="28">
        <f>IF($I69=$I70,(COUNTIF($I$7:$I$107,$I70)+1-COUNTIF($I$7:$I70,$I70))/COUNTIF($I$7:$I$107,$I70)*K70+(COUNTIF($I$7:$I70,$I70)-1)/COUNTIF($I$7:$I$107,$I70)*VLOOKUP($I70+1,$I$7:$L$107,3),K70)</f>
        <v>1181.142857142857</v>
      </c>
      <c r="R70" s="32">
        <f>IF($I69=$I70,(COUNTIF($I$7:$I$107,$I70)+1-COUNTIF($I$7:$I70,$I70))/COUNTIF($I$7:$I$107,$I70)*L70+(COUNTIF($I$7:$I70,$I70)-1)/COUNTIF($I$7:$I$107,$I70)*VLOOKUP($I70+1,$I$7:$L$107,4),L70)</f>
        <v>49.28571428571428</v>
      </c>
    </row>
    <row r="71" spans="3:18" ht="12.75">
      <c r="C71" s="11">
        <f t="shared" si="7"/>
        <v>65</v>
      </c>
      <c r="D71" s="5">
        <f t="shared" si="8"/>
        <v>0</v>
      </c>
      <c r="E71" s="26">
        <f t="shared" si="9"/>
        <v>0</v>
      </c>
      <c r="F71" s="5">
        <f t="shared" si="10"/>
        <v>0</v>
      </c>
      <c r="G71" s="28">
        <f t="shared" si="11"/>
        <v>0</v>
      </c>
      <c r="H71" s="30">
        <f t="shared" si="12"/>
        <v>10000</v>
      </c>
      <c r="I71" s="11">
        <f t="shared" si="0"/>
        <v>10</v>
      </c>
      <c r="J71" s="26">
        <f t="shared" si="1"/>
        <v>9325</v>
      </c>
      <c r="K71" s="28">
        <f t="shared" si="2"/>
        <v>648</v>
      </c>
      <c r="L71" s="30">
        <f t="shared" si="3"/>
        <v>27</v>
      </c>
      <c r="M71" s="5">
        <f t="shared" si="4"/>
        <v>0</v>
      </c>
      <c r="N71" s="10">
        <f t="shared" si="5"/>
        <v>0</v>
      </c>
      <c r="O71" s="5">
        <f t="shared" si="6"/>
      </c>
      <c r="P71" s="26">
        <f>IF($I70=$I71,(COUNTIF($I$7:$I$107,$I71)+1-COUNTIF($I$7:$I71,$I71))/COUNTIF($I$7:$I$107,$I71)*J71+(COUNTIF($I$7:$I71,$I71)-1)/COUNTIF($I$7:$I$107,$I71)*VLOOKUP($I71+1,$I$7:$L$107,2),J71)</f>
        <v>8584.42857142857</v>
      </c>
      <c r="Q71" s="28">
        <f>IF($I70=$I71,(COUNTIF($I$7:$I$107,$I71)+1-COUNTIF($I$7:$I71,$I71))/COUNTIF($I$7:$I$107,$I71)*K71+(COUNTIF($I$7:$I71,$I71)-1)/COUNTIF($I$7:$I$107,$I71)*VLOOKUP($I71+1,$I$7:$L$107,3),K71)</f>
        <v>1358.857142857143</v>
      </c>
      <c r="R71" s="32">
        <f>IF($I70=$I71,(COUNTIF($I$7:$I$107,$I71)+1-COUNTIF($I$7:$I71,$I71))/COUNTIF($I$7:$I$107,$I71)*L71+(COUNTIF($I$7:$I71,$I71)-1)/COUNTIF($I$7:$I$107,$I71)*VLOOKUP($I71+1,$I$7:$L$107,4),L71)</f>
        <v>56.71428571428571</v>
      </c>
    </row>
    <row r="72" spans="3:18" ht="12.75">
      <c r="C72" s="11">
        <f t="shared" si="7"/>
        <v>66</v>
      </c>
      <c r="D72" s="5">
        <f t="shared" si="8"/>
        <v>0</v>
      </c>
      <c r="E72" s="26">
        <f t="shared" si="9"/>
        <v>0</v>
      </c>
      <c r="F72" s="5">
        <f t="shared" si="10"/>
        <v>0</v>
      </c>
      <c r="G72" s="28">
        <f t="shared" si="11"/>
        <v>0</v>
      </c>
      <c r="H72" s="30">
        <f t="shared" si="12"/>
        <v>10000</v>
      </c>
      <c r="I72" s="11">
        <f aca="true" t="shared" si="13" ref="I72:I106">IF(AND($B$2=1,$B$4=1),ROUNDDOWN((ROW()-7)*$D$1/100,0)+1,INDEX($C$7:$C$106,ROUNDDOWN((ROW()-7)*$D$1/100,0)+1,1))</f>
        <v>10</v>
      </c>
      <c r="J72" s="26">
        <f aca="true" t="shared" si="14" ref="J72:J106">IF(AND($B$2=1,$B$4=1),IF(I72&gt;$D$1-$B$3,0,1),INDEX($E$7:$E$106,ROUNDDOWN((ROW()-7)*$D$1/100,0)+1,1))</f>
        <v>9325</v>
      </c>
      <c r="K72" s="28">
        <f aca="true" t="shared" si="15" ref="K72:K79">$B$1-$J72-$L72-$M72-$N72</f>
        <v>648</v>
      </c>
      <c r="L72" s="30">
        <f aca="true" t="shared" si="16" ref="L72:L106">IF(AND($B$2=1,$B$4=1),IF(ROUNDDOWN((ROW()-7)*$D$1/100,0)+1&gt;$B$2+$B$3,ROUNDDOWN((ROW()-7)*$D$1/100,0)+1-$B$2-$B$3,0),INDEX($H$7:$H$106,ROUNDDOWN((ROW()-7)*$D$1/100,0)+1,1))</f>
        <v>27</v>
      </c>
      <c r="M72" s="5">
        <f aca="true" t="shared" si="17" ref="M72:M107">IF(AND($B$2=1,$B$4=1),MAX($B$1-1-$I72,0),INDEX($F$7:$F$106,ROUNDDOWN((ROW()-7)*$D$1/100,0)+1,1))</f>
        <v>0</v>
      </c>
      <c r="N72" s="10">
        <f aca="true" t="shared" si="18" ref="N72:N107">IF(AND($B$2=1,$B$4=1),IF($I72&lt;$B$1,1,0),INDEX($D$7:$D$106,ROUNDDOWN((ROW()-7)*$D$1/100,0)+1,1))</f>
        <v>0</v>
      </c>
      <c r="O72" s="5">
        <f aca="true" t="shared" si="19" ref="O72:O107">IF(AND($B$2=1,$B$4=1),IF(MOD(ROW(),2)=0,"",IF($I72=$I70,"",$I72)),IF($I71=$I72,"",I72))</f>
      </c>
      <c r="P72" s="26">
        <f>IF($I71=$I72,(COUNTIF($I$7:$I$107,$I72)+1-COUNTIF($I$7:$I72,$I72))/COUNTIF($I$7:$I$107,$I72)*J72+(COUNTIF($I$7:$I72,$I72)-1)/COUNTIF($I$7:$I$107,$I72)*VLOOKUP($I72+1,$I$7:$L$107,2),J72)</f>
        <v>8399.285714285714</v>
      </c>
      <c r="Q72" s="28">
        <f>IF($I71=$I72,(COUNTIF($I$7:$I$107,$I72)+1-COUNTIF($I$7:$I72,$I72))/COUNTIF($I$7:$I$107,$I72)*K72+(COUNTIF($I$7:$I72,$I72)-1)/COUNTIF($I$7:$I$107,$I72)*VLOOKUP($I72+1,$I$7:$L$107,3),K72)</f>
        <v>1536.5714285714287</v>
      </c>
      <c r="R72" s="32">
        <f>IF($I71=$I72,(COUNTIF($I$7:$I$107,$I72)+1-COUNTIF($I$7:$I72,$I72))/COUNTIF($I$7:$I$107,$I72)*L72+(COUNTIF($I$7:$I72,$I72)-1)/COUNTIF($I$7:$I$107,$I72)*VLOOKUP($I72+1,$I$7:$L$107,4),L72)</f>
        <v>64.14285714285714</v>
      </c>
    </row>
    <row r="73" spans="3:18" ht="12.75">
      <c r="C73" s="11">
        <f aca="true" t="shared" si="20" ref="C73:C106">ROW()-6</f>
        <v>67</v>
      </c>
      <c r="D73" s="5">
        <f aca="true" t="shared" si="21" ref="D73:D106">MIN(E73*$B$4,F72)</f>
        <v>0</v>
      </c>
      <c r="E73" s="26">
        <f aca="true" t="shared" si="22" ref="E73:E106">IF(ROW()-6&gt;$B$2,E72+D72-INDEX($D$6:$D$106,ROW()-6-$B$2,1),E72+D72)</f>
        <v>0</v>
      </c>
      <c r="F73" s="5">
        <f aca="true" t="shared" si="23" ref="F73:F106">IF(F72=0,0,MAX($B$1-D73-E73-G73-H73,0))</f>
        <v>0</v>
      </c>
      <c r="G73" s="28">
        <f aca="true" t="shared" si="24" ref="G73:G106">IF(ROW()-6&gt;$B$2,G72+INDEX($D$6:$D$106,ROW()-6-$B$2,1)-IF(ROW()-6&gt;$B$2+$B$3,INDEX($D$6:$D$106,ROW()-6-$B$2-$B$3,1),0),0)</f>
        <v>0</v>
      </c>
      <c r="H73" s="30">
        <f aca="true" t="shared" si="25" ref="H73:H106">IF(ROW()-6&gt;$B$2+$B$3,H72+INDEX($D$6:$D$106,ROW()-6-$B$2-$B$3,1),0)</f>
        <v>10000</v>
      </c>
      <c r="I73" s="11">
        <f t="shared" si="13"/>
        <v>10</v>
      </c>
      <c r="J73" s="26">
        <f t="shared" si="14"/>
        <v>9325</v>
      </c>
      <c r="K73" s="28">
        <f t="shared" si="15"/>
        <v>648</v>
      </c>
      <c r="L73" s="30">
        <f t="shared" si="16"/>
        <v>27</v>
      </c>
      <c r="M73" s="5">
        <f t="shared" si="17"/>
        <v>0</v>
      </c>
      <c r="N73" s="10">
        <f t="shared" si="18"/>
        <v>0</v>
      </c>
      <c r="O73" s="5">
        <f t="shared" si="19"/>
      </c>
      <c r="P73" s="26">
        <f>IF($I72=$I73,(COUNTIF($I$7:$I$107,$I73)+1-COUNTIF($I$7:$I73,$I73))/COUNTIF($I$7:$I$107,$I73)*J73+(COUNTIF($I$7:$I73,$I73)-1)/COUNTIF($I$7:$I$107,$I73)*VLOOKUP($I73+1,$I$7:$L$107,2),J73)</f>
        <v>8214.142857142857</v>
      </c>
      <c r="Q73" s="28">
        <f>IF($I72=$I73,(COUNTIF($I$7:$I$107,$I73)+1-COUNTIF($I$7:$I73,$I73))/COUNTIF($I$7:$I$107,$I73)*K73+(COUNTIF($I$7:$I73,$I73)-1)/COUNTIF($I$7:$I$107,$I73)*VLOOKUP($I73+1,$I$7:$L$107,3),K73)</f>
        <v>1714.2857142857142</v>
      </c>
      <c r="R73" s="32">
        <f>IF($I72=$I73,(COUNTIF($I$7:$I$107,$I73)+1-COUNTIF($I$7:$I73,$I73))/COUNTIF($I$7:$I$107,$I73)*L73+(COUNTIF($I$7:$I73,$I73)-1)/COUNTIF($I$7:$I$107,$I73)*VLOOKUP($I73+1,$I$7:$L$107,4),L73)</f>
        <v>71.57142857142857</v>
      </c>
    </row>
    <row r="74" spans="3:18" ht="12.75">
      <c r="C74" s="11">
        <f t="shared" si="20"/>
        <v>68</v>
      </c>
      <c r="D74" s="5">
        <f t="shared" si="21"/>
        <v>0</v>
      </c>
      <c r="E74" s="26">
        <f t="shared" si="22"/>
        <v>0</v>
      </c>
      <c r="F74" s="5">
        <f t="shared" si="23"/>
        <v>0</v>
      </c>
      <c r="G74" s="28">
        <f t="shared" si="24"/>
        <v>0</v>
      </c>
      <c r="H74" s="30">
        <f t="shared" si="25"/>
        <v>10000</v>
      </c>
      <c r="I74" s="11">
        <f t="shared" si="13"/>
        <v>11</v>
      </c>
      <c r="J74" s="26">
        <f t="shared" si="14"/>
        <v>8029</v>
      </c>
      <c r="K74" s="28">
        <f t="shared" si="15"/>
        <v>1892</v>
      </c>
      <c r="L74" s="30">
        <f t="shared" si="16"/>
        <v>79</v>
      </c>
      <c r="M74" s="5">
        <f t="shared" si="17"/>
        <v>0</v>
      </c>
      <c r="N74" s="10">
        <f t="shared" si="18"/>
        <v>0</v>
      </c>
      <c r="O74" s="5">
        <f t="shared" si="19"/>
        <v>11</v>
      </c>
      <c r="P74" s="26">
        <f>IF($I73=$I74,(COUNTIF($I$7:$I$107,$I74)+1-COUNTIF($I$7:$I74,$I74))/COUNTIF($I$7:$I$107,$I74)*J74+(COUNTIF($I$7:$I74,$I74)-1)/COUNTIF($I$7:$I$107,$I74)*VLOOKUP($I74+1,$I$7:$L$107,2),J74)</f>
        <v>8029</v>
      </c>
      <c r="Q74" s="28">
        <f>IF($I73=$I74,(COUNTIF($I$7:$I$107,$I74)+1-COUNTIF($I$7:$I74,$I74))/COUNTIF($I$7:$I$107,$I74)*K74+(COUNTIF($I$7:$I74,$I74)-1)/COUNTIF($I$7:$I$107,$I74)*VLOOKUP($I74+1,$I$7:$L$107,3),K74)</f>
        <v>1892</v>
      </c>
      <c r="R74" s="32">
        <f>IF($I73=$I74,(COUNTIF($I$7:$I$107,$I74)+1-COUNTIF($I$7:$I74,$I74))/COUNTIF($I$7:$I$107,$I74)*L74+(COUNTIF($I$7:$I74,$I74)-1)/COUNTIF($I$7:$I$107,$I74)*VLOOKUP($I74+1,$I$7:$L$107,4),L74)</f>
        <v>79</v>
      </c>
    </row>
    <row r="75" spans="3:18" ht="12.75">
      <c r="C75" s="11">
        <f t="shared" si="20"/>
        <v>69</v>
      </c>
      <c r="D75" s="5">
        <f t="shared" si="21"/>
        <v>0</v>
      </c>
      <c r="E75" s="26">
        <f t="shared" si="22"/>
        <v>0</v>
      </c>
      <c r="F75" s="5">
        <f t="shared" si="23"/>
        <v>0</v>
      </c>
      <c r="G75" s="28">
        <f t="shared" si="24"/>
        <v>0</v>
      </c>
      <c r="H75" s="30">
        <f t="shared" si="25"/>
        <v>10000</v>
      </c>
      <c r="I75" s="11">
        <f t="shared" si="13"/>
        <v>11</v>
      </c>
      <c r="J75" s="26">
        <f t="shared" si="14"/>
        <v>8029</v>
      </c>
      <c r="K75" s="28">
        <f t="shared" si="15"/>
        <v>1892</v>
      </c>
      <c r="L75" s="30">
        <f t="shared" si="16"/>
        <v>79</v>
      </c>
      <c r="M75" s="5">
        <f t="shared" si="17"/>
        <v>0</v>
      </c>
      <c r="N75" s="10">
        <f t="shared" si="18"/>
        <v>0</v>
      </c>
      <c r="O75" s="5">
        <f t="shared" si="19"/>
      </c>
      <c r="P75" s="26">
        <f>IF($I74=$I75,(COUNTIF($I$7:$I$107,$I75)+1-COUNTIF($I$7:$I75,$I75))/COUNTIF($I$7:$I$107,$I75)*J75+(COUNTIF($I$7:$I75,$I75)-1)/COUNTIF($I$7:$I$107,$I75)*VLOOKUP($I75+1,$I$7:$L$107,2),J75)</f>
        <v>7488.428571428572</v>
      </c>
      <c r="Q75" s="28">
        <f>IF($I74=$I75,(COUNTIF($I$7:$I$107,$I75)+1-COUNTIF($I$7:$I75,$I75))/COUNTIF($I$7:$I$107,$I75)*K75+(COUNTIF($I$7:$I75,$I75)-1)/COUNTIF($I$7:$I$107,$I75)*VLOOKUP($I75+1,$I$7:$L$107,3),K75)</f>
        <v>2410.8571428571427</v>
      </c>
      <c r="R75" s="32">
        <f>IF($I74=$I75,(COUNTIF($I$7:$I$107,$I75)+1-COUNTIF($I$7:$I75,$I75))/COUNTIF($I$7:$I$107,$I75)*L75+(COUNTIF($I$7:$I75,$I75)-1)/COUNTIF($I$7:$I$107,$I75)*VLOOKUP($I75+1,$I$7:$L$107,4),L75)</f>
        <v>100.71428571428571</v>
      </c>
    </row>
    <row r="76" spans="3:18" ht="12.75">
      <c r="C76" s="11">
        <f t="shared" si="20"/>
        <v>70</v>
      </c>
      <c r="D76" s="5">
        <f t="shared" si="21"/>
        <v>0</v>
      </c>
      <c r="E76" s="26">
        <f t="shared" si="22"/>
        <v>0</v>
      </c>
      <c r="F76" s="5">
        <f t="shared" si="23"/>
        <v>0</v>
      </c>
      <c r="G76" s="28">
        <f t="shared" si="24"/>
        <v>0</v>
      </c>
      <c r="H76" s="30">
        <f t="shared" si="25"/>
        <v>10000</v>
      </c>
      <c r="I76" s="11">
        <f t="shared" si="13"/>
        <v>11</v>
      </c>
      <c r="J76" s="26">
        <f t="shared" si="14"/>
        <v>8029</v>
      </c>
      <c r="K76" s="28">
        <f t="shared" si="15"/>
        <v>1892</v>
      </c>
      <c r="L76" s="30">
        <f t="shared" si="16"/>
        <v>79</v>
      </c>
      <c r="M76" s="5">
        <f t="shared" si="17"/>
        <v>0</v>
      </c>
      <c r="N76" s="10">
        <f t="shared" si="18"/>
        <v>0</v>
      </c>
      <c r="O76" s="5">
        <f t="shared" si="19"/>
      </c>
      <c r="P76" s="26">
        <f>IF($I75=$I76,(COUNTIF($I$7:$I$107,$I76)+1-COUNTIF($I$7:$I76,$I76))/COUNTIF($I$7:$I$107,$I76)*J76+(COUNTIF($I$7:$I76,$I76)-1)/COUNTIF($I$7:$I$107,$I76)*VLOOKUP($I76+1,$I$7:$L$107,2),J76)</f>
        <v>6947.857142857143</v>
      </c>
      <c r="Q76" s="28">
        <f>IF($I75=$I76,(COUNTIF($I$7:$I$107,$I76)+1-COUNTIF($I$7:$I76,$I76))/COUNTIF($I$7:$I$107,$I76)*K76+(COUNTIF($I$7:$I76,$I76)-1)/COUNTIF($I$7:$I$107,$I76)*VLOOKUP($I76+1,$I$7:$L$107,3),K76)</f>
        <v>2929.714285714286</v>
      </c>
      <c r="R76" s="32">
        <f>IF($I75=$I76,(COUNTIF($I$7:$I$107,$I76)+1-COUNTIF($I$7:$I76,$I76))/COUNTIF($I$7:$I$107,$I76)*L76+(COUNTIF($I$7:$I76,$I76)-1)/COUNTIF($I$7:$I$107,$I76)*VLOOKUP($I76+1,$I$7:$L$107,4),L76)</f>
        <v>122.42857142857143</v>
      </c>
    </row>
    <row r="77" spans="3:18" ht="12.75">
      <c r="C77" s="11">
        <f t="shared" si="20"/>
        <v>71</v>
      </c>
      <c r="D77" s="5">
        <f t="shared" si="21"/>
        <v>0</v>
      </c>
      <c r="E77" s="26">
        <f t="shared" si="22"/>
        <v>0</v>
      </c>
      <c r="F77" s="5">
        <f t="shared" si="23"/>
        <v>0</v>
      </c>
      <c r="G77" s="28">
        <f t="shared" si="24"/>
        <v>0</v>
      </c>
      <c r="H77" s="30">
        <f t="shared" si="25"/>
        <v>10000</v>
      </c>
      <c r="I77" s="11">
        <f t="shared" si="13"/>
        <v>11</v>
      </c>
      <c r="J77" s="26">
        <f t="shared" si="14"/>
        <v>8029</v>
      </c>
      <c r="K77" s="28">
        <f t="shared" si="15"/>
        <v>1892</v>
      </c>
      <c r="L77" s="30">
        <f t="shared" si="16"/>
        <v>79</v>
      </c>
      <c r="M77" s="5">
        <f t="shared" si="17"/>
        <v>0</v>
      </c>
      <c r="N77" s="10">
        <f t="shared" si="18"/>
        <v>0</v>
      </c>
      <c r="O77" s="5">
        <f t="shared" si="19"/>
      </c>
      <c r="P77" s="26">
        <f>IF($I76=$I77,(COUNTIF($I$7:$I$107,$I77)+1-COUNTIF($I$7:$I77,$I77))/COUNTIF($I$7:$I$107,$I77)*J77+(COUNTIF($I$7:$I77,$I77)-1)/COUNTIF($I$7:$I$107,$I77)*VLOOKUP($I77+1,$I$7:$L$107,2),J77)</f>
        <v>6407.285714285714</v>
      </c>
      <c r="Q77" s="28">
        <f>IF($I76=$I77,(COUNTIF($I$7:$I$107,$I77)+1-COUNTIF($I$7:$I77,$I77))/COUNTIF($I$7:$I$107,$I77)*K77+(COUNTIF($I$7:$I77,$I77)-1)/COUNTIF($I$7:$I$107,$I77)*VLOOKUP($I77+1,$I$7:$L$107,3),K77)</f>
        <v>3448.5714285714284</v>
      </c>
      <c r="R77" s="32">
        <f>IF($I76=$I77,(COUNTIF($I$7:$I$107,$I77)+1-COUNTIF($I$7:$I77,$I77))/COUNTIF($I$7:$I$107,$I77)*L77+(COUNTIF($I$7:$I77,$I77)-1)/COUNTIF($I$7:$I$107,$I77)*VLOOKUP($I77+1,$I$7:$L$107,4),L77)</f>
        <v>144.14285714285714</v>
      </c>
    </row>
    <row r="78" spans="3:18" ht="12.75">
      <c r="C78" s="11">
        <f t="shared" si="20"/>
        <v>72</v>
      </c>
      <c r="D78" s="5">
        <f t="shared" si="21"/>
        <v>0</v>
      </c>
      <c r="E78" s="26">
        <f t="shared" si="22"/>
        <v>0</v>
      </c>
      <c r="F78" s="5">
        <f t="shared" si="23"/>
        <v>0</v>
      </c>
      <c r="G78" s="28">
        <f t="shared" si="24"/>
        <v>0</v>
      </c>
      <c r="H78" s="30">
        <f t="shared" si="25"/>
        <v>10000</v>
      </c>
      <c r="I78" s="11">
        <f t="shared" si="13"/>
        <v>11</v>
      </c>
      <c r="J78" s="26">
        <f t="shared" si="14"/>
        <v>8029</v>
      </c>
      <c r="K78" s="28">
        <f t="shared" si="15"/>
        <v>1892</v>
      </c>
      <c r="L78" s="30">
        <f t="shared" si="16"/>
        <v>79</v>
      </c>
      <c r="M78" s="5">
        <f t="shared" si="17"/>
        <v>0</v>
      </c>
      <c r="N78" s="10">
        <f t="shared" si="18"/>
        <v>0</v>
      </c>
      <c r="O78" s="5">
        <f t="shared" si="19"/>
      </c>
      <c r="P78" s="26">
        <f>IF($I77=$I78,(COUNTIF($I$7:$I$107,$I78)+1-COUNTIF($I$7:$I78,$I78))/COUNTIF($I$7:$I$107,$I78)*J78+(COUNTIF($I$7:$I78,$I78)-1)/COUNTIF($I$7:$I$107,$I78)*VLOOKUP($I78+1,$I$7:$L$107,2),J78)</f>
        <v>5866.714285714286</v>
      </c>
      <c r="Q78" s="28">
        <f>IF($I77=$I78,(COUNTIF($I$7:$I$107,$I78)+1-COUNTIF($I$7:$I78,$I78))/COUNTIF($I$7:$I$107,$I78)*K78+(COUNTIF($I$7:$I78,$I78)-1)/COUNTIF($I$7:$I$107,$I78)*VLOOKUP($I78+1,$I$7:$L$107,3),K78)</f>
        <v>3967.428571428571</v>
      </c>
      <c r="R78" s="32">
        <f>IF($I77=$I78,(COUNTIF($I$7:$I$107,$I78)+1-COUNTIF($I$7:$I78,$I78))/COUNTIF($I$7:$I$107,$I78)*L78+(COUNTIF($I$7:$I78,$I78)-1)/COUNTIF($I$7:$I$107,$I78)*VLOOKUP($I78+1,$I$7:$L$107,4),L78)</f>
        <v>165.85714285714286</v>
      </c>
    </row>
    <row r="79" spans="3:18" ht="12.75">
      <c r="C79" s="11">
        <f t="shared" si="20"/>
        <v>73</v>
      </c>
      <c r="D79" s="5">
        <f t="shared" si="21"/>
        <v>0</v>
      </c>
      <c r="E79" s="26">
        <f t="shared" si="22"/>
        <v>0</v>
      </c>
      <c r="F79" s="5">
        <f t="shared" si="23"/>
        <v>0</v>
      </c>
      <c r="G79" s="28">
        <f t="shared" si="24"/>
        <v>0</v>
      </c>
      <c r="H79" s="30">
        <f t="shared" si="25"/>
        <v>10000</v>
      </c>
      <c r="I79" s="11">
        <f t="shared" si="13"/>
        <v>11</v>
      </c>
      <c r="J79" s="26">
        <f t="shared" si="14"/>
        <v>8029</v>
      </c>
      <c r="K79" s="28">
        <f t="shared" si="15"/>
        <v>1892</v>
      </c>
      <c r="L79" s="30">
        <f t="shared" si="16"/>
        <v>79</v>
      </c>
      <c r="M79" s="5">
        <f t="shared" si="17"/>
        <v>0</v>
      </c>
      <c r="N79" s="10">
        <f t="shared" si="18"/>
        <v>0</v>
      </c>
      <c r="O79" s="5">
        <f t="shared" si="19"/>
      </c>
      <c r="P79" s="26">
        <f>IF($I78=$I79,(COUNTIF($I$7:$I$107,$I79)+1-COUNTIF($I$7:$I79,$I79))/COUNTIF($I$7:$I$107,$I79)*J79+(COUNTIF($I$7:$I79,$I79)-1)/COUNTIF($I$7:$I$107,$I79)*VLOOKUP($I79+1,$I$7:$L$107,2),J79)</f>
        <v>5326.142857142857</v>
      </c>
      <c r="Q79" s="28">
        <f>IF($I78=$I79,(COUNTIF($I$7:$I$107,$I79)+1-COUNTIF($I$7:$I79,$I79))/COUNTIF($I$7:$I$107,$I79)*K79+(COUNTIF($I$7:$I79,$I79)-1)/COUNTIF($I$7:$I$107,$I79)*VLOOKUP($I79+1,$I$7:$L$107,3),K79)</f>
        <v>4486.285714285715</v>
      </c>
      <c r="R79" s="32">
        <f>IF($I78=$I79,(COUNTIF($I$7:$I$107,$I79)+1-COUNTIF($I$7:$I79,$I79))/COUNTIF($I$7:$I$107,$I79)*L79+(COUNTIF($I$7:$I79,$I79)-1)/COUNTIF($I$7:$I$107,$I79)*VLOOKUP($I79+1,$I$7:$L$107,4),L79)</f>
        <v>187.57142857142856</v>
      </c>
    </row>
    <row r="80" spans="3:18" ht="12.75">
      <c r="C80" s="11">
        <f t="shared" si="20"/>
        <v>74</v>
      </c>
      <c r="D80" s="5">
        <f t="shared" si="21"/>
        <v>0</v>
      </c>
      <c r="E80" s="26">
        <f t="shared" si="22"/>
        <v>0</v>
      </c>
      <c r="F80" s="5">
        <f t="shared" si="23"/>
        <v>0</v>
      </c>
      <c r="G80" s="28">
        <f t="shared" si="24"/>
        <v>0</v>
      </c>
      <c r="H80" s="30">
        <f t="shared" si="25"/>
        <v>10000</v>
      </c>
      <c r="I80" s="11">
        <f t="shared" si="13"/>
        <v>11</v>
      </c>
      <c r="J80" s="26">
        <f t="shared" si="14"/>
        <v>8029</v>
      </c>
      <c r="K80" s="28">
        <f>$B$1-$J80-$L80-$M80-$N80</f>
        <v>1892</v>
      </c>
      <c r="L80" s="30">
        <f t="shared" si="16"/>
        <v>79</v>
      </c>
      <c r="M80" s="5">
        <f t="shared" si="17"/>
        <v>0</v>
      </c>
      <c r="N80" s="10">
        <f t="shared" si="18"/>
        <v>0</v>
      </c>
      <c r="O80" s="5">
        <f t="shared" si="19"/>
      </c>
      <c r="P80" s="26">
        <f>IF($I79=$I80,(COUNTIF($I$7:$I$107,$I80)+1-COUNTIF($I$7:$I80,$I80))/COUNTIF($I$7:$I$107,$I80)*J80+(COUNTIF($I$7:$I80,$I80)-1)/COUNTIF($I$7:$I$107,$I80)*VLOOKUP($I80+1,$I$7:$L$107,2),J80)</f>
        <v>4785.571428571428</v>
      </c>
      <c r="Q80" s="28">
        <f>IF($I79=$I80,(COUNTIF($I$7:$I$107,$I80)+1-COUNTIF($I$7:$I80,$I80))/COUNTIF($I$7:$I$107,$I80)*K80+(COUNTIF($I$7:$I80,$I80)-1)/COUNTIF($I$7:$I$107,$I80)*VLOOKUP($I80+1,$I$7:$L$107,3),K80)</f>
        <v>5005.142857142857</v>
      </c>
      <c r="R80" s="32">
        <f>IF($I79=$I80,(COUNTIF($I$7:$I$107,$I80)+1-COUNTIF($I$7:$I80,$I80))/COUNTIF($I$7:$I$107,$I80)*L80+(COUNTIF($I$7:$I80,$I80)-1)/COUNTIF($I$7:$I$107,$I80)*VLOOKUP($I80+1,$I$7:$L$107,4),L80)</f>
        <v>209.28571428571428</v>
      </c>
    </row>
    <row r="81" spans="3:18" ht="12.75">
      <c r="C81" s="11">
        <f t="shared" si="20"/>
        <v>75</v>
      </c>
      <c r="D81" s="5">
        <f t="shared" si="21"/>
        <v>0</v>
      </c>
      <c r="E81" s="26">
        <f t="shared" si="22"/>
        <v>0</v>
      </c>
      <c r="F81" s="5">
        <f t="shared" si="23"/>
        <v>0</v>
      </c>
      <c r="G81" s="28">
        <f t="shared" si="24"/>
        <v>0</v>
      </c>
      <c r="H81" s="30">
        <f t="shared" si="25"/>
        <v>10000</v>
      </c>
      <c r="I81" s="11">
        <f t="shared" si="13"/>
        <v>12</v>
      </c>
      <c r="J81" s="26">
        <f t="shared" si="14"/>
        <v>4245</v>
      </c>
      <c r="K81" s="28">
        <f aca="true" t="shared" si="26" ref="K81:K107">$B$1-$J81-$L81-$M81-$N81</f>
        <v>5524</v>
      </c>
      <c r="L81" s="30">
        <f t="shared" si="16"/>
        <v>231</v>
      </c>
      <c r="M81" s="5">
        <f t="shared" si="17"/>
        <v>0</v>
      </c>
      <c r="N81" s="10">
        <f t="shared" si="18"/>
        <v>0</v>
      </c>
      <c r="O81" s="5">
        <f t="shared" si="19"/>
        <v>12</v>
      </c>
      <c r="P81" s="26">
        <f>IF($I80=$I81,(COUNTIF($I$7:$I$107,$I81)+1-COUNTIF($I$7:$I81,$I81))/COUNTIF($I$7:$I$107,$I81)*J81+(COUNTIF($I$7:$I81,$I81)-1)/COUNTIF($I$7:$I$107,$I81)*VLOOKUP($I81+1,$I$7:$L$107,2),J81)</f>
        <v>4245</v>
      </c>
      <c r="Q81" s="28">
        <f>IF($I80=$I81,(COUNTIF($I$7:$I$107,$I81)+1-COUNTIF($I$7:$I81,$I81))/COUNTIF($I$7:$I$107,$I81)*K81+(COUNTIF($I$7:$I81,$I81)-1)/COUNTIF($I$7:$I$107,$I81)*VLOOKUP($I81+1,$I$7:$L$107,3),K81)</f>
        <v>5524</v>
      </c>
      <c r="R81" s="32">
        <f>IF($I80=$I81,(COUNTIF($I$7:$I$107,$I81)+1-COUNTIF($I$7:$I81,$I81))/COUNTIF($I$7:$I$107,$I81)*L81+(COUNTIF($I$7:$I81,$I81)-1)/COUNTIF($I$7:$I$107,$I81)*VLOOKUP($I81+1,$I$7:$L$107,4),L81)</f>
        <v>231</v>
      </c>
    </row>
    <row r="82" spans="3:18" ht="12.75">
      <c r="C82" s="11">
        <f t="shared" si="20"/>
        <v>76</v>
      </c>
      <c r="D82" s="5">
        <f t="shared" si="21"/>
        <v>0</v>
      </c>
      <c r="E82" s="26">
        <f t="shared" si="22"/>
        <v>0</v>
      </c>
      <c r="F82" s="5">
        <f t="shared" si="23"/>
        <v>0</v>
      </c>
      <c r="G82" s="28">
        <f t="shared" si="24"/>
        <v>0</v>
      </c>
      <c r="H82" s="30">
        <f t="shared" si="25"/>
        <v>10000</v>
      </c>
      <c r="I82" s="11">
        <f t="shared" si="13"/>
        <v>12</v>
      </c>
      <c r="J82" s="26">
        <f t="shared" si="14"/>
        <v>4245</v>
      </c>
      <c r="K82" s="28">
        <f t="shared" si="26"/>
        <v>5524</v>
      </c>
      <c r="L82" s="30">
        <f t="shared" si="16"/>
        <v>231</v>
      </c>
      <c r="M82" s="5">
        <f t="shared" si="17"/>
        <v>0</v>
      </c>
      <c r="N82" s="10">
        <f t="shared" si="18"/>
        <v>0</v>
      </c>
      <c r="O82" s="5">
        <f t="shared" si="19"/>
      </c>
      <c r="P82" s="26">
        <f>IF($I81=$I82,(COUNTIF($I$7:$I$107,$I82)+1-COUNTIF($I$7:$I82,$I82))/COUNTIF($I$7:$I$107,$I82)*J82+(COUNTIF($I$7:$I82,$I82)-1)/COUNTIF($I$7:$I$107,$I82)*VLOOKUP($I82+1,$I$7:$L$107,2),J82)</f>
        <v>3537.5</v>
      </c>
      <c r="Q82" s="28">
        <f>IF($I81=$I82,(COUNTIF($I$7:$I$107,$I82)+1-COUNTIF($I$7:$I82,$I82))/COUNTIF($I$7:$I$107,$I82)*K82+(COUNTIF($I$7:$I82,$I82)-1)/COUNTIF($I$7:$I$107,$I82)*VLOOKUP($I82+1,$I$7:$L$107,3),K82)</f>
        <v>6157.5</v>
      </c>
      <c r="R82" s="32">
        <f>IF($I81=$I82,(COUNTIF($I$7:$I$107,$I82)+1-COUNTIF($I$7:$I82,$I82))/COUNTIF($I$7:$I$107,$I82)*L82+(COUNTIF($I$7:$I82,$I82)-1)/COUNTIF($I$7:$I$107,$I82)*VLOOKUP($I82+1,$I$7:$L$107,4),L82)</f>
        <v>305</v>
      </c>
    </row>
    <row r="83" spans="3:18" ht="12.75">
      <c r="C83" s="11">
        <f t="shared" si="20"/>
        <v>77</v>
      </c>
      <c r="D83" s="5">
        <f t="shared" si="21"/>
        <v>0</v>
      </c>
      <c r="E83" s="26">
        <f t="shared" si="22"/>
        <v>0</v>
      </c>
      <c r="F83" s="5">
        <f t="shared" si="23"/>
        <v>0</v>
      </c>
      <c r="G83" s="28">
        <f t="shared" si="24"/>
        <v>0</v>
      </c>
      <c r="H83" s="30">
        <f t="shared" si="25"/>
        <v>10000</v>
      </c>
      <c r="I83" s="11">
        <f t="shared" si="13"/>
        <v>12</v>
      </c>
      <c r="J83" s="26">
        <f t="shared" si="14"/>
        <v>4245</v>
      </c>
      <c r="K83" s="28">
        <f t="shared" si="26"/>
        <v>5524</v>
      </c>
      <c r="L83" s="30">
        <f t="shared" si="16"/>
        <v>231</v>
      </c>
      <c r="M83" s="5">
        <f t="shared" si="17"/>
        <v>0</v>
      </c>
      <c r="N83" s="10">
        <f t="shared" si="18"/>
        <v>0</v>
      </c>
      <c r="O83" s="5">
        <f t="shared" si="19"/>
      </c>
      <c r="P83" s="26">
        <f>IF($I82=$I83,(COUNTIF($I$7:$I$107,$I83)+1-COUNTIF($I$7:$I83,$I83))/COUNTIF($I$7:$I$107,$I83)*J83+(COUNTIF($I$7:$I83,$I83)-1)/COUNTIF($I$7:$I$107,$I83)*VLOOKUP($I83+1,$I$7:$L$107,2),J83)</f>
        <v>2830</v>
      </c>
      <c r="Q83" s="28">
        <f>IF($I82=$I83,(COUNTIF($I$7:$I$107,$I83)+1-COUNTIF($I$7:$I83,$I83))/COUNTIF($I$7:$I$107,$I83)*K83+(COUNTIF($I$7:$I83,$I83)-1)/COUNTIF($I$7:$I$107,$I83)*VLOOKUP($I83+1,$I$7:$L$107,3),K83)</f>
        <v>6791</v>
      </c>
      <c r="R83" s="32">
        <f>IF($I82=$I83,(COUNTIF($I$7:$I$107,$I83)+1-COUNTIF($I$7:$I83,$I83))/COUNTIF($I$7:$I$107,$I83)*L83+(COUNTIF($I$7:$I83,$I83)-1)/COUNTIF($I$7:$I$107,$I83)*VLOOKUP($I83+1,$I$7:$L$107,4),L83)</f>
        <v>379</v>
      </c>
    </row>
    <row r="84" spans="3:18" ht="12.75">
      <c r="C84" s="11">
        <f t="shared" si="20"/>
        <v>78</v>
      </c>
      <c r="D84" s="5">
        <f t="shared" si="21"/>
        <v>0</v>
      </c>
      <c r="E84" s="26">
        <f t="shared" si="22"/>
        <v>0</v>
      </c>
      <c r="F84" s="5">
        <f t="shared" si="23"/>
        <v>0</v>
      </c>
      <c r="G84" s="28">
        <f t="shared" si="24"/>
        <v>0</v>
      </c>
      <c r="H84" s="30">
        <f t="shared" si="25"/>
        <v>10000</v>
      </c>
      <c r="I84" s="11">
        <f t="shared" si="13"/>
        <v>12</v>
      </c>
      <c r="J84" s="26">
        <f t="shared" si="14"/>
        <v>4245</v>
      </c>
      <c r="K84" s="28">
        <f t="shared" si="26"/>
        <v>5524</v>
      </c>
      <c r="L84" s="30">
        <f t="shared" si="16"/>
        <v>231</v>
      </c>
      <c r="M84" s="5">
        <f t="shared" si="17"/>
        <v>0</v>
      </c>
      <c r="N84" s="10">
        <f t="shared" si="18"/>
        <v>0</v>
      </c>
      <c r="O84" s="5">
        <f t="shared" si="19"/>
      </c>
      <c r="P84" s="26">
        <f>IF($I83=$I84,(COUNTIF($I$7:$I$107,$I84)+1-COUNTIF($I$7:$I84,$I84))/COUNTIF($I$7:$I$107,$I84)*J84+(COUNTIF($I$7:$I84,$I84)-1)/COUNTIF($I$7:$I$107,$I84)*VLOOKUP($I84+1,$I$7:$L$107,2),J84)</f>
        <v>2122.5</v>
      </c>
      <c r="Q84" s="28">
        <f>IF($I83=$I84,(COUNTIF($I$7:$I$107,$I84)+1-COUNTIF($I$7:$I84,$I84))/COUNTIF($I$7:$I$107,$I84)*K84+(COUNTIF($I$7:$I84,$I84)-1)/COUNTIF($I$7:$I$107,$I84)*VLOOKUP($I84+1,$I$7:$L$107,3),K84)</f>
        <v>7424.5</v>
      </c>
      <c r="R84" s="32">
        <f>IF($I83=$I84,(COUNTIF($I$7:$I$107,$I84)+1-COUNTIF($I$7:$I84,$I84))/COUNTIF($I$7:$I$107,$I84)*L84+(COUNTIF($I$7:$I84,$I84)-1)/COUNTIF($I$7:$I$107,$I84)*VLOOKUP($I84+1,$I$7:$L$107,4),L84)</f>
        <v>453</v>
      </c>
    </row>
    <row r="85" spans="3:18" ht="12.75">
      <c r="C85" s="11">
        <f t="shared" si="20"/>
        <v>79</v>
      </c>
      <c r="D85" s="5">
        <f t="shared" si="21"/>
        <v>0</v>
      </c>
      <c r="E85" s="26">
        <f t="shared" si="22"/>
        <v>0</v>
      </c>
      <c r="F85" s="5">
        <f t="shared" si="23"/>
        <v>0</v>
      </c>
      <c r="G85" s="28">
        <f t="shared" si="24"/>
        <v>0</v>
      </c>
      <c r="H85" s="30">
        <f t="shared" si="25"/>
        <v>10000</v>
      </c>
      <c r="I85" s="11">
        <f t="shared" si="13"/>
        <v>12</v>
      </c>
      <c r="J85" s="26">
        <f t="shared" si="14"/>
        <v>4245</v>
      </c>
      <c r="K85" s="28">
        <f t="shared" si="26"/>
        <v>5524</v>
      </c>
      <c r="L85" s="30">
        <f t="shared" si="16"/>
        <v>231</v>
      </c>
      <c r="M85" s="5">
        <f t="shared" si="17"/>
        <v>0</v>
      </c>
      <c r="N85" s="10">
        <f t="shared" si="18"/>
        <v>0</v>
      </c>
      <c r="O85" s="5">
        <f t="shared" si="19"/>
      </c>
      <c r="P85" s="26">
        <f>IF($I84=$I85,(COUNTIF($I$7:$I$107,$I85)+1-COUNTIF($I$7:$I85,$I85))/COUNTIF($I$7:$I$107,$I85)*J85+(COUNTIF($I$7:$I85,$I85)-1)/COUNTIF($I$7:$I$107,$I85)*VLOOKUP($I85+1,$I$7:$L$107,2),J85)</f>
        <v>1415</v>
      </c>
      <c r="Q85" s="28">
        <f>IF($I84=$I85,(COUNTIF($I$7:$I$107,$I85)+1-COUNTIF($I$7:$I85,$I85))/COUNTIF($I$7:$I$107,$I85)*K85+(COUNTIF($I$7:$I85,$I85)-1)/COUNTIF($I$7:$I$107,$I85)*VLOOKUP($I85+1,$I$7:$L$107,3),K85)</f>
        <v>8057.999999999999</v>
      </c>
      <c r="R85" s="32">
        <f>IF($I84=$I85,(COUNTIF($I$7:$I$107,$I85)+1-COUNTIF($I$7:$I85,$I85))/COUNTIF($I$7:$I$107,$I85)*L85+(COUNTIF($I$7:$I85,$I85)-1)/COUNTIF($I$7:$I$107,$I85)*VLOOKUP($I85+1,$I$7:$L$107,4),L85)</f>
        <v>527</v>
      </c>
    </row>
    <row r="86" spans="3:18" ht="12.75">
      <c r="C86" s="11">
        <f t="shared" si="20"/>
        <v>80</v>
      </c>
      <c r="D86" s="5">
        <f t="shared" si="21"/>
        <v>0</v>
      </c>
      <c r="E86" s="26">
        <f t="shared" si="22"/>
        <v>0</v>
      </c>
      <c r="F86" s="5">
        <f t="shared" si="23"/>
        <v>0</v>
      </c>
      <c r="G86" s="28">
        <f t="shared" si="24"/>
        <v>0</v>
      </c>
      <c r="H86" s="30">
        <f t="shared" si="25"/>
        <v>10000</v>
      </c>
      <c r="I86" s="11">
        <f t="shared" si="13"/>
        <v>12</v>
      </c>
      <c r="J86" s="26">
        <f t="shared" si="14"/>
        <v>4245</v>
      </c>
      <c r="K86" s="28">
        <f t="shared" si="26"/>
        <v>5524</v>
      </c>
      <c r="L86" s="30">
        <f t="shared" si="16"/>
        <v>231</v>
      </c>
      <c r="M86" s="5">
        <f t="shared" si="17"/>
        <v>0</v>
      </c>
      <c r="N86" s="10">
        <f t="shared" si="18"/>
        <v>0</v>
      </c>
      <c r="O86" s="5">
        <f t="shared" si="19"/>
      </c>
      <c r="P86" s="26">
        <f>IF($I85=$I86,(COUNTIF($I$7:$I$107,$I86)+1-COUNTIF($I$7:$I86,$I86))/COUNTIF($I$7:$I$107,$I86)*J86+(COUNTIF($I$7:$I86,$I86)-1)/COUNTIF($I$7:$I$107,$I86)*VLOOKUP($I86+1,$I$7:$L$107,2),J86)</f>
        <v>707.5</v>
      </c>
      <c r="Q86" s="28">
        <f>IF($I85=$I86,(COUNTIF($I$7:$I$107,$I86)+1-COUNTIF($I$7:$I86,$I86))/COUNTIF($I$7:$I$107,$I86)*K86+(COUNTIF($I$7:$I86,$I86)-1)/COUNTIF($I$7:$I$107,$I86)*VLOOKUP($I86+1,$I$7:$L$107,3),K86)</f>
        <v>8691.5</v>
      </c>
      <c r="R86" s="32">
        <f>IF($I85=$I86,(COUNTIF($I$7:$I$107,$I86)+1-COUNTIF($I$7:$I86,$I86))/COUNTIF($I$7:$I$107,$I86)*L86+(COUNTIF($I$7:$I86,$I86)-1)/COUNTIF($I$7:$I$107,$I86)*VLOOKUP($I86+1,$I$7:$L$107,4),L86)</f>
        <v>601</v>
      </c>
    </row>
    <row r="87" spans="3:18" ht="12.75">
      <c r="C87" s="11">
        <f t="shared" si="20"/>
        <v>81</v>
      </c>
      <c r="D87" s="5">
        <f t="shared" si="21"/>
        <v>0</v>
      </c>
      <c r="E87" s="26">
        <f t="shared" si="22"/>
        <v>0</v>
      </c>
      <c r="F87" s="5">
        <f t="shared" si="23"/>
        <v>0</v>
      </c>
      <c r="G87" s="28">
        <f t="shared" si="24"/>
        <v>0</v>
      </c>
      <c r="H87" s="30">
        <f t="shared" si="25"/>
        <v>10000</v>
      </c>
      <c r="I87" s="11">
        <f t="shared" si="13"/>
        <v>13</v>
      </c>
      <c r="J87" s="26">
        <f t="shared" si="14"/>
        <v>0</v>
      </c>
      <c r="K87" s="28">
        <f t="shared" si="26"/>
        <v>9325</v>
      </c>
      <c r="L87" s="30">
        <f t="shared" si="16"/>
        <v>675</v>
      </c>
      <c r="M87" s="5">
        <f t="shared" si="17"/>
        <v>0</v>
      </c>
      <c r="N87" s="10">
        <f t="shared" si="18"/>
        <v>0</v>
      </c>
      <c r="O87" s="5">
        <f t="shared" si="19"/>
        <v>13</v>
      </c>
      <c r="P87" s="26">
        <f>IF($I86=$I87,(COUNTIF($I$7:$I$107,$I87)+1-COUNTIF($I$7:$I87,$I87))/COUNTIF($I$7:$I$107,$I87)*J87+(COUNTIF($I$7:$I87,$I87)-1)/COUNTIF($I$7:$I$107,$I87)*VLOOKUP($I87+1,$I$7:$L$107,2),J87)</f>
        <v>0</v>
      </c>
      <c r="Q87" s="28">
        <f>IF($I86=$I87,(COUNTIF($I$7:$I$107,$I87)+1-COUNTIF($I$7:$I87,$I87))/COUNTIF($I$7:$I$107,$I87)*K87+(COUNTIF($I$7:$I87,$I87)-1)/COUNTIF($I$7:$I$107,$I87)*VLOOKUP($I87+1,$I$7:$L$107,3),K87)</f>
        <v>9325</v>
      </c>
      <c r="R87" s="32">
        <f>IF($I86=$I87,(COUNTIF($I$7:$I$107,$I87)+1-COUNTIF($I$7:$I87,$I87))/COUNTIF($I$7:$I$107,$I87)*L87+(COUNTIF($I$7:$I87,$I87)-1)/COUNTIF($I$7:$I$107,$I87)*VLOOKUP($I87+1,$I$7:$L$107,4),L87)</f>
        <v>675</v>
      </c>
    </row>
    <row r="88" spans="3:18" ht="12.75">
      <c r="C88" s="11">
        <f t="shared" si="20"/>
        <v>82</v>
      </c>
      <c r="D88" s="5">
        <f t="shared" si="21"/>
        <v>0</v>
      </c>
      <c r="E88" s="26">
        <f t="shared" si="22"/>
        <v>0</v>
      </c>
      <c r="F88" s="5">
        <f t="shared" si="23"/>
        <v>0</v>
      </c>
      <c r="G88" s="28">
        <f t="shared" si="24"/>
        <v>0</v>
      </c>
      <c r="H88" s="30">
        <f t="shared" si="25"/>
        <v>10000</v>
      </c>
      <c r="I88" s="11">
        <f t="shared" si="13"/>
        <v>13</v>
      </c>
      <c r="J88" s="26">
        <f t="shared" si="14"/>
        <v>0</v>
      </c>
      <c r="K88" s="28">
        <f t="shared" si="26"/>
        <v>9325</v>
      </c>
      <c r="L88" s="30">
        <f t="shared" si="16"/>
        <v>675</v>
      </c>
      <c r="M88" s="5">
        <f t="shared" si="17"/>
        <v>0</v>
      </c>
      <c r="N88" s="10">
        <f t="shared" si="18"/>
        <v>0</v>
      </c>
      <c r="O88" s="5">
        <f t="shared" si="19"/>
      </c>
      <c r="P88" s="26">
        <f>IF($I87=$I88,(COUNTIF($I$7:$I$107,$I88)+1-COUNTIF($I$7:$I88,$I88))/COUNTIF($I$7:$I$107,$I88)*J88+(COUNTIF($I$7:$I88,$I88)-1)/COUNTIF($I$7:$I$107,$I88)*VLOOKUP($I88+1,$I$7:$L$107,2),J88)</f>
        <v>0</v>
      </c>
      <c r="Q88" s="28">
        <f>IF($I87=$I88,(COUNTIF($I$7:$I$107,$I88)+1-COUNTIF($I$7:$I88,$I88))/COUNTIF($I$7:$I$107,$I88)*K88+(COUNTIF($I$7:$I88,$I88)-1)/COUNTIF($I$7:$I$107,$I88)*VLOOKUP($I88+1,$I$7:$L$107,3),K88)</f>
        <v>9139.857142857141</v>
      </c>
      <c r="R88" s="32">
        <f>IF($I87=$I88,(COUNTIF($I$7:$I$107,$I88)+1-COUNTIF($I$7:$I88,$I88))/COUNTIF($I$7:$I$107,$I88)*L88+(COUNTIF($I$7:$I88,$I88)-1)/COUNTIF($I$7:$I$107,$I88)*VLOOKUP($I88+1,$I$7:$L$107,4),L88)</f>
        <v>860.1428571428571</v>
      </c>
    </row>
    <row r="89" spans="3:18" ht="12.75">
      <c r="C89" s="11">
        <f t="shared" si="20"/>
        <v>83</v>
      </c>
      <c r="D89" s="5">
        <f t="shared" si="21"/>
        <v>0</v>
      </c>
      <c r="E89" s="26">
        <f t="shared" si="22"/>
        <v>0</v>
      </c>
      <c r="F89" s="5">
        <f t="shared" si="23"/>
        <v>0</v>
      </c>
      <c r="G89" s="28">
        <f t="shared" si="24"/>
        <v>0</v>
      </c>
      <c r="H89" s="30">
        <f t="shared" si="25"/>
        <v>10000</v>
      </c>
      <c r="I89" s="11">
        <f t="shared" si="13"/>
        <v>13</v>
      </c>
      <c r="J89" s="26">
        <f t="shared" si="14"/>
        <v>0</v>
      </c>
      <c r="K89" s="28">
        <f t="shared" si="26"/>
        <v>9325</v>
      </c>
      <c r="L89" s="30">
        <f t="shared" si="16"/>
        <v>675</v>
      </c>
      <c r="M89" s="5">
        <f t="shared" si="17"/>
        <v>0</v>
      </c>
      <c r="N89" s="10">
        <f t="shared" si="18"/>
        <v>0</v>
      </c>
      <c r="O89" s="5">
        <f t="shared" si="19"/>
      </c>
      <c r="P89" s="26">
        <f>IF($I88=$I89,(COUNTIF($I$7:$I$107,$I89)+1-COUNTIF($I$7:$I89,$I89))/COUNTIF($I$7:$I$107,$I89)*J89+(COUNTIF($I$7:$I89,$I89)-1)/COUNTIF($I$7:$I$107,$I89)*VLOOKUP($I89+1,$I$7:$L$107,2),J89)</f>
        <v>0</v>
      </c>
      <c r="Q89" s="28">
        <f>IF($I88=$I89,(COUNTIF($I$7:$I$107,$I89)+1-COUNTIF($I$7:$I89,$I89))/COUNTIF($I$7:$I$107,$I89)*K89+(COUNTIF($I$7:$I89,$I89)-1)/COUNTIF($I$7:$I$107,$I89)*VLOOKUP($I89+1,$I$7:$L$107,3),K89)</f>
        <v>8954.714285714286</v>
      </c>
      <c r="R89" s="32">
        <f>IF($I88=$I89,(COUNTIF($I$7:$I$107,$I89)+1-COUNTIF($I$7:$I89,$I89))/COUNTIF($I$7:$I$107,$I89)*L89+(COUNTIF($I$7:$I89,$I89)-1)/COUNTIF($I$7:$I$107,$I89)*VLOOKUP($I89+1,$I$7:$L$107,4),L89)</f>
        <v>1045.2857142857142</v>
      </c>
    </row>
    <row r="90" spans="3:18" ht="12.75">
      <c r="C90" s="11">
        <f t="shared" si="20"/>
        <v>84</v>
      </c>
      <c r="D90" s="5">
        <f t="shared" si="21"/>
        <v>0</v>
      </c>
      <c r="E90" s="26">
        <f t="shared" si="22"/>
        <v>0</v>
      </c>
      <c r="F90" s="5">
        <f t="shared" si="23"/>
        <v>0</v>
      </c>
      <c r="G90" s="28">
        <f t="shared" si="24"/>
        <v>0</v>
      </c>
      <c r="H90" s="30">
        <f t="shared" si="25"/>
        <v>10000</v>
      </c>
      <c r="I90" s="11">
        <f t="shared" si="13"/>
        <v>13</v>
      </c>
      <c r="J90" s="26">
        <f t="shared" si="14"/>
        <v>0</v>
      </c>
      <c r="K90" s="28">
        <f t="shared" si="26"/>
        <v>9325</v>
      </c>
      <c r="L90" s="30">
        <f t="shared" si="16"/>
        <v>675</v>
      </c>
      <c r="M90" s="5">
        <f t="shared" si="17"/>
        <v>0</v>
      </c>
      <c r="N90" s="10">
        <f t="shared" si="18"/>
        <v>0</v>
      </c>
      <c r="O90" s="5">
        <f t="shared" si="19"/>
      </c>
      <c r="P90" s="26">
        <f>IF($I89=$I90,(COUNTIF($I$7:$I$107,$I90)+1-COUNTIF($I$7:$I90,$I90))/COUNTIF($I$7:$I$107,$I90)*J90+(COUNTIF($I$7:$I90,$I90)-1)/COUNTIF($I$7:$I$107,$I90)*VLOOKUP($I90+1,$I$7:$L$107,2),J90)</f>
        <v>0</v>
      </c>
      <c r="Q90" s="28">
        <f>IF($I89=$I90,(COUNTIF($I$7:$I$107,$I90)+1-COUNTIF($I$7:$I90,$I90))/COUNTIF($I$7:$I$107,$I90)*K90+(COUNTIF($I$7:$I90,$I90)-1)/COUNTIF($I$7:$I$107,$I90)*VLOOKUP($I90+1,$I$7:$L$107,3),K90)</f>
        <v>8769.571428571428</v>
      </c>
      <c r="R90" s="32">
        <f>IF($I89=$I90,(COUNTIF($I$7:$I$107,$I90)+1-COUNTIF($I$7:$I90,$I90))/COUNTIF($I$7:$I$107,$I90)*L90+(COUNTIF($I$7:$I90,$I90)-1)/COUNTIF($I$7:$I$107,$I90)*VLOOKUP($I90+1,$I$7:$L$107,4),L90)</f>
        <v>1230.4285714285713</v>
      </c>
    </row>
    <row r="91" spans="3:18" ht="12.75">
      <c r="C91" s="11">
        <f t="shared" si="20"/>
        <v>85</v>
      </c>
      <c r="D91" s="5">
        <f t="shared" si="21"/>
        <v>0</v>
      </c>
      <c r="E91" s="26">
        <f t="shared" si="22"/>
        <v>0</v>
      </c>
      <c r="F91" s="5">
        <f t="shared" si="23"/>
        <v>0</v>
      </c>
      <c r="G91" s="28">
        <f t="shared" si="24"/>
        <v>0</v>
      </c>
      <c r="H91" s="30">
        <f t="shared" si="25"/>
        <v>10000</v>
      </c>
      <c r="I91" s="11">
        <f t="shared" si="13"/>
        <v>13</v>
      </c>
      <c r="J91" s="26">
        <f t="shared" si="14"/>
        <v>0</v>
      </c>
      <c r="K91" s="28">
        <f t="shared" si="26"/>
        <v>9325</v>
      </c>
      <c r="L91" s="30">
        <f t="shared" si="16"/>
        <v>675</v>
      </c>
      <c r="M91" s="5">
        <f t="shared" si="17"/>
        <v>0</v>
      </c>
      <c r="N91" s="10">
        <f t="shared" si="18"/>
        <v>0</v>
      </c>
      <c r="O91" s="5">
        <f t="shared" si="19"/>
      </c>
      <c r="P91" s="26">
        <f>IF($I90=$I91,(COUNTIF($I$7:$I$107,$I91)+1-COUNTIF($I$7:$I91,$I91))/COUNTIF($I$7:$I$107,$I91)*J91+(COUNTIF($I$7:$I91,$I91)-1)/COUNTIF($I$7:$I$107,$I91)*VLOOKUP($I91+1,$I$7:$L$107,2),J91)</f>
        <v>0</v>
      </c>
      <c r="Q91" s="28">
        <f>IF($I90=$I91,(COUNTIF($I$7:$I$107,$I91)+1-COUNTIF($I$7:$I91,$I91))/COUNTIF($I$7:$I$107,$I91)*K91+(COUNTIF($I$7:$I91,$I91)-1)/COUNTIF($I$7:$I$107,$I91)*VLOOKUP($I91+1,$I$7:$L$107,3),K91)</f>
        <v>8584.42857142857</v>
      </c>
      <c r="R91" s="32">
        <f>IF($I90=$I91,(COUNTIF($I$7:$I$107,$I91)+1-COUNTIF($I$7:$I91,$I91))/COUNTIF($I$7:$I$107,$I91)*L91+(COUNTIF($I$7:$I91,$I91)-1)/COUNTIF($I$7:$I$107,$I91)*VLOOKUP($I91+1,$I$7:$L$107,4),L91)</f>
        <v>1415.5714285714284</v>
      </c>
    </row>
    <row r="92" spans="3:18" ht="12.75">
      <c r="C92" s="11">
        <f t="shared" si="20"/>
        <v>86</v>
      </c>
      <c r="D92" s="5">
        <f t="shared" si="21"/>
        <v>0</v>
      </c>
      <c r="E92" s="26">
        <f t="shared" si="22"/>
        <v>0</v>
      </c>
      <c r="F92" s="5">
        <f t="shared" si="23"/>
        <v>0</v>
      </c>
      <c r="G92" s="28">
        <f t="shared" si="24"/>
        <v>0</v>
      </c>
      <c r="H92" s="30">
        <f t="shared" si="25"/>
        <v>10000</v>
      </c>
      <c r="I92" s="11">
        <f t="shared" si="13"/>
        <v>13</v>
      </c>
      <c r="J92" s="26">
        <f t="shared" si="14"/>
        <v>0</v>
      </c>
      <c r="K92" s="28">
        <f t="shared" si="26"/>
        <v>9325</v>
      </c>
      <c r="L92" s="30">
        <f t="shared" si="16"/>
        <v>675</v>
      </c>
      <c r="M92" s="5">
        <f t="shared" si="17"/>
        <v>0</v>
      </c>
      <c r="N92" s="10">
        <f t="shared" si="18"/>
        <v>0</v>
      </c>
      <c r="O92" s="5">
        <f t="shared" si="19"/>
      </c>
      <c r="P92" s="26">
        <f>IF($I91=$I92,(COUNTIF($I$7:$I$107,$I92)+1-COUNTIF($I$7:$I92,$I92))/COUNTIF($I$7:$I$107,$I92)*J92+(COUNTIF($I$7:$I92,$I92)-1)/COUNTIF($I$7:$I$107,$I92)*VLOOKUP($I92+1,$I$7:$L$107,2),J92)</f>
        <v>0</v>
      </c>
      <c r="Q92" s="28">
        <f>IF($I91=$I92,(COUNTIF($I$7:$I$107,$I92)+1-COUNTIF($I$7:$I92,$I92))/COUNTIF($I$7:$I$107,$I92)*K92+(COUNTIF($I$7:$I92,$I92)-1)/COUNTIF($I$7:$I$107,$I92)*VLOOKUP($I92+1,$I$7:$L$107,3),K92)</f>
        <v>8399.285714285714</v>
      </c>
      <c r="R92" s="32">
        <f>IF($I91=$I92,(COUNTIF($I$7:$I$107,$I92)+1-COUNTIF($I$7:$I92,$I92))/COUNTIF($I$7:$I$107,$I92)*L92+(COUNTIF($I$7:$I92,$I92)-1)/COUNTIF($I$7:$I$107,$I92)*VLOOKUP($I92+1,$I$7:$L$107,4),L92)</f>
        <v>1600.7142857142858</v>
      </c>
    </row>
    <row r="93" spans="3:18" ht="12.75">
      <c r="C93" s="11">
        <f t="shared" si="20"/>
        <v>87</v>
      </c>
      <c r="D93" s="5">
        <f t="shared" si="21"/>
        <v>0</v>
      </c>
      <c r="E93" s="26">
        <f t="shared" si="22"/>
        <v>0</v>
      </c>
      <c r="F93" s="5">
        <f t="shared" si="23"/>
        <v>0</v>
      </c>
      <c r="G93" s="28">
        <f t="shared" si="24"/>
        <v>0</v>
      </c>
      <c r="H93" s="30">
        <f t="shared" si="25"/>
        <v>10000</v>
      </c>
      <c r="I93" s="11">
        <f t="shared" si="13"/>
        <v>13</v>
      </c>
      <c r="J93" s="26">
        <f t="shared" si="14"/>
        <v>0</v>
      </c>
      <c r="K93" s="28">
        <f t="shared" si="26"/>
        <v>9325</v>
      </c>
      <c r="L93" s="30">
        <f t="shared" si="16"/>
        <v>675</v>
      </c>
      <c r="M93" s="5">
        <f t="shared" si="17"/>
        <v>0</v>
      </c>
      <c r="N93" s="10">
        <f t="shared" si="18"/>
        <v>0</v>
      </c>
      <c r="O93" s="5">
        <f t="shared" si="19"/>
      </c>
      <c r="P93" s="26">
        <f>IF($I92=$I93,(COUNTIF($I$7:$I$107,$I93)+1-COUNTIF($I$7:$I93,$I93))/COUNTIF($I$7:$I$107,$I93)*J93+(COUNTIF($I$7:$I93,$I93)-1)/COUNTIF($I$7:$I$107,$I93)*VLOOKUP($I93+1,$I$7:$L$107,2),J93)</f>
        <v>0</v>
      </c>
      <c r="Q93" s="28">
        <f>IF($I92=$I93,(COUNTIF($I$7:$I$107,$I93)+1-COUNTIF($I$7:$I93,$I93))/COUNTIF($I$7:$I$107,$I93)*K93+(COUNTIF($I$7:$I93,$I93)-1)/COUNTIF($I$7:$I$107,$I93)*VLOOKUP($I93+1,$I$7:$L$107,3),K93)</f>
        <v>8214.142857142857</v>
      </c>
      <c r="R93" s="32">
        <f>IF($I92=$I93,(COUNTIF($I$7:$I$107,$I93)+1-COUNTIF($I$7:$I93,$I93))/COUNTIF($I$7:$I$107,$I93)*L93+(COUNTIF($I$7:$I93,$I93)-1)/COUNTIF($I$7:$I$107,$I93)*VLOOKUP($I93+1,$I$7:$L$107,4),L93)</f>
        <v>1785.8571428571427</v>
      </c>
    </row>
    <row r="94" spans="3:18" ht="12.75">
      <c r="C94" s="11">
        <f t="shared" si="20"/>
        <v>88</v>
      </c>
      <c r="D94" s="5">
        <f t="shared" si="21"/>
        <v>0</v>
      </c>
      <c r="E94" s="26">
        <f t="shared" si="22"/>
        <v>0</v>
      </c>
      <c r="F94" s="5">
        <f t="shared" si="23"/>
        <v>0</v>
      </c>
      <c r="G94" s="28">
        <f t="shared" si="24"/>
        <v>0</v>
      </c>
      <c r="H94" s="30">
        <f t="shared" si="25"/>
        <v>10000</v>
      </c>
      <c r="I94" s="11">
        <f t="shared" si="13"/>
        <v>14</v>
      </c>
      <c r="J94" s="26">
        <f t="shared" si="14"/>
        <v>0</v>
      </c>
      <c r="K94" s="28">
        <f t="shared" si="26"/>
        <v>8029</v>
      </c>
      <c r="L94" s="30">
        <f t="shared" si="16"/>
        <v>1971</v>
      </c>
      <c r="M94" s="5">
        <f t="shared" si="17"/>
        <v>0</v>
      </c>
      <c r="N94" s="10">
        <f t="shared" si="18"/>
        <v>0</v>
      </c>
      <c r="O94" s="5">
        <f t="shared" si="19"/>
        <v>14</v>
      </c>
      <c r="P94" s="26">
        <f>IF($I93=$I94,(COUNTIF($I$7:$I$107,$I94)+1-COUNTIF($I$7:$I94,$I94))/COUNTIF($I$7:$I$107,$I94)*J94+(COUNTIF($I$7:$I94,$I94)-1)/COUNTIF($I$7:$I$107,$I94)*VLOOKUP($I94+1,$I$7:$L$107,2),J94)</f>
        <v>0</v>
      </c>
      <c r="Q94" s="28">
        <f>IF($I93=$I94,(COUNTIF($I$7:$I$107,$I94)+1-COUNTIF($I$7:$I94,$I94))/COUNTIF($I$7:$I$107,$I94)*K94+(COUNTIF($I$7:$I94,$I94)-1)/COUNTIF($I$7:$I$107,$I94)*VLOOKUP($I94+1,$I$7:$L$107,3),K94)</f>
        <v>8029</v>
      </c>
      <c r="R94" s="32">
        <f>IF($I93=$I94,(COUNTIF($I$7:$I$107,$I94)+1-COUNTIF($I$7:$I94,$I94))/COUNTIF($I$7:$I$107,$I94)*L94+(COUNTIF($I$7:$I94,$I94)-1)/COUNTIF($I$7:$I$107,$I94)*VLOOKUP($I94+1,$I$7:$L$107,4),L94)</f>
        <v>1971</v>
      </c>
    </row>
    <row r="95" spans="3:18" ht="12.75">
      <c r="C95" s="11">
        <f t="shared" si="20"/>
        <v>89</v>
      </c>
      <c r="D95" s="5">
        <f t="shared" si="21"/>
        <v>0</v>
      </c>
      <c r="E95" s="26">
        <f t="shared" si="22"/>
        <v>0</v>
      </c>
      <c r="F95" s="5">
        <f t="shared" si="23"/>
        <v>0</v>
      </c>
      <c r="G95" s="28">
        <f t="shared" si="24"/>
        <v>0</v>
      </c>
      <c r="H95" s="30">
        <f t="shared" si="25"/>
        <v>10000</v>
      </c>
      <c r="I95" s="11">
        <f t="shared" si="13"/>
        <v>14</v>
      </c>
      <c r="J95" s="26">
        <f t="shared" si="14"/>
        <v>0</v>
      </c>
      <c r="K95" s="28">
        <f t="shared" si="26"/>
        <v>8029</v>
      </c>
      <c r="L95" s="30">
        <f t="shared" si="16"/>
        <v>1971</v>
      </c>
      <c r="M95" s="5">
        <f t="shared" si="17"/>
        <v>0</v>
      </c>
      <c r="N95" s="10">
        <f t="shared" si="18"/>
        <v>0</v>
      </c>
      <c r="O95" s="5">
        <f t="shared" si="19"/>
      </c>
      <c r="P95" s="26">
        <f>IF($I94=$I95,(COUNTIF($I$7:$I$107,$I95)+1-COUNTIF($I$7:$I95,$I95))/COUNTIF($I$7:$I$107,$I95)*J95+(COUNTIF($I$7:$I95,$I95)-1)/COUNTIF($I$7:$I$107,$I95)*VLOOKUP($I95+1,$I$7:$L$107,2),J95)</f>
        <v>0</v>
      </c>
      <c r="Q95" s="28">
        <f>IF($I94=$I95,(COUNTIF($I$7:$I$107,$I95)+1-COUNTIF($I$7:$I95,$I95))/COUNTIF($I$7:$I$107,$I95)*K95+(COUNTIF($I$7:$I95,$I95)-1)/COUNTIF($I$7:$I$107,$I95)*VLOOKUP($I95+1,$I$7:$L$107,3),K95)</f>
        <v>7488.428571428572</v>
      </c>
      <c r="R95" s="32">
        <f>IF($I94=$I95,(COUNTIF($I$7:$I$107,$I95)+1-COUNTIF($I$7:$I95,$I95))/COUNTIF($I$7:$I$107,$I95)*L95+(COUNTIF($I$7:$I95,$I95)-1)/COUNTIF($I$7:$I$107,$I95)*VLOOKUP($I95+1,$I$7:$L$107,4),L95)</f>
        <v>2511.5714285714284</v>
      </c>
    </row>
    <row r="96" spans="3:18" ht="12.75">
      <c r="C96" s="11">
        <f t="shared" si="20"/>
        <v>90</v>
      </c>
      <c r="D96" s="5">
        <f t="shared" si="21"/>
        <v>0</v>
      </c>
      <c r="E96" s="26">
        <f t="shared" si="22"/>
        <v>0</v>
      </c>
      <c r="F96" s="5">
        <f t="shared" si="23"/>
        <v>0</v>
      </c>
      <c r="G96" s="28">
        <f t="shared" si="24"/>
        <v>0</v>
      </c>
      <c r="H96" s="30">
        <f t="shared" si="25"/>
        <v>10000</v>
      </c>
      <c r="I96" s="11">
        <f t="shared" si="13"/>
        <v>14</v>
      </c>
      <c r="J96" s="26">
        <f t="shared" si="14"/>
        <v>0</v>
      </c>
      <c r="K96" s="28">
        <f t="shared" si="26"/>
        <v>8029</v>
      </c>
      <c r="L96" s="30">
        <f t="shared" si="16"/>
        <v>1971</v>
      </c>
      <c r="M96" s="5">
        <f t="shared" si="17"/>
        <v>0</v>
      </c>
      <c r="N96" s="10">
        <f t="shared" si="18"/>
        <v>0</v>
      </c>
      <c r="O96" s="5">
        <f t="shared" si="19"/>
      </c>
      <c r="P96" s="26">
        <f>IF($I95=$I96,(COUNTIF($I$7:$I$107,$I96)+1-COUNTIF($I$7:$I96,$I96))/COUNTIF($I$7:$I$107,$I96)*J96+(COUNTIF($I$7:$I96,$I96)-1)/COUNTIF($I$7:$I$107,$I96)*VLOOKUP($I96+1,$I$7:$L$107,2),J96)</f>
        <v>0</v>
      </c>
      <c r="Q96" s="28">
        <f>IF($I95=$I96,(COUNTIF($I$7:$I$107,$I96)+1-COUNTIF($I$7:$I96,$I96))/COUNTIF($I$7:$I$107,$I96)*K96+(COUNTIF($I$7:$I96,$I96)-1)/COUNTIF($I$7:$I$107,$I96)*VLOOKUP($I96+1,$I$7:$L$107,3),K96)</f>
        <v>6947.857142857143</v>
      </c>
      <c r="R96" s="32">
        <f>IF($I95=$I96,(COUNTIF($I$7:$I$107,$I96)+1-COUNTIF($I$7:$I96,$I96))/COUNTIF($I$7:$I$107,$I96)*L96+(COUNTIF($I$7:$I96,$I96)-1)/COUNTIF($I$7:$I$107,$I96)*VLOOKUP($I96+1,$I$7:$L$107,4),L96)</f>
        <v>3052.142857142857</v>
      </c>
    </row>
    <row r="97" spans="3:18" ht="12.75">
      <c r="C97" s="11">
        <f t="shared" si="20"/>
        <v>91</v>
      </c>
      <c r="D97" s="5">
        <f t="shared" si="21"/>
        <v>0</v>
      </c>
      <c r="E97" s="26">
        <f t="shared" si="22"/>
        <v>0</v>
      </c>
      <c r="F97" s="5">
        <f t="shared" si="23"/>
        <v>0</v>
      </c>
      <c r="G97" s="28">
        <f t="shared" si="24"/>
        <v>0</v>
      </c>
      <c r="H97" s="30">
        <f t="shared" si="25"/>
        <v>10000</v>
      </c>
      <c r="I97" s="11">
        <f t="shared" si="13"/>
        <v>14</v>
      </c>
      <c r="J97" s="26">
        <f t="shared" si="14"/>
        <v>0</v>
      </c>
      <c r="K97" s="28">
        <f t="shared" si="26"/>
        <v>8029</v>
      </c>
      <c r="L97" s="30">
        <f t="shared" si="16"/>
        <v>1971</v>
      </c>
      <c r="M97" s="5">
        <f t="shared" si="17"/>
        <v>0</v>
      </c>
      <c r="N97" s="10">
        <f t="shared" si="18"/>
        <v>0</v>
      </c>
      <c r="O97" s="5">
        <f t="shared" si="19"/>
      </c>
      <c r="P97" s="26">
        <f>IF($I96=$I97,(COUNTIF($I$7:$I$107,$I97)+1-COUNTIF($I$7:$I97,$I97))/COUNTIF($I$7:$I$107,$I97)*J97+(COUNTIF($I$7:$I97,$I97)-1)/COUNTIF($I$7:$I$107,$I97)*VLOOKUP($I97+1,$I$7:$L$107,2),J97)</f>
        <v>0</v>
      </c>
      <c r="Q97" s="28">
        <f>IF($I96=$I97,(COUNTIF($I$7:$I$107,$I97)+1-COUNTIF($I$7:$I97,$I97))/COUNTIF($I$7:$I$107,$I97)*K97+(COUNTIF($I$7:$I97,$I97)-1)/COUNTIF($I$7:$I$107,$I97)*VLOOKUP($I97+1,$I$7:$L$107,3),K97)</f>
        <v>6407.285714285714</v>
      </c>
      <c r="R97" s="32">
        <f>IF($I96=$I97,(COUNTIF($I$7:$I$107,$I97)+1-COUNTIF($I$7:$I97,$I97))/COUNTIF($I$7:$I$107,$I97)*L97+(COUNTIF($I$7:$I97,$I97)-1)/COUNTIF($I$7:$I$107,$I97)*VLOOKUP($I97+1,$I$7:$L$107,4),L97)</f>
        <v>3592.7142857142853</v>
      </c>
    </row>
    <row r="98" spans="3:18" ht="12.75">
      <c r="C98" s="11">
        <f t="shared" si="20"/>
        <v>92</v>
      </c>
      <c r="D98" s="5">
        <f t="shared" si="21"/>
        <v>0</v>
      </c>
      <c r="E98" s="26">
        <f t="shared" si="22"/>
        <v>0</v>
      </c>
      <c r="F98" s="5">
        <f t="shared" si="23"/>
        <v>0</v>
      </c>
      <c r="G98" s="28">
        <f t="shared" si="24"/>
        <v>0</v>
      </c>
      <c r="H98" s="30">
        <f t="shared" si="25"/>
        <v>10000</v>
      </c>
      <c r="I98" s="11">
        <f t="shared" si="13"/>
        <v>14</v>
      </c>
      <c r="J98" s="26">
        <f t="shared" si="14"/>
        <v>0</v>
      </c>
      <c r="K98" s="28">
        <f t="shared" si="26"/>
        <v>8029</v>
      </c>
      <c r="L98" s="30">
        <f t="shared" si="16"/>
        <v>1971</v>
      </c>
      <c r="M98" s="5">
        <f t="shared" si="17"/>
        <v>0</v>
      </c>
      <c r="N98" s="10">
        <f t="shared" si="18"/>
        <v>0</v>
      </c>
      <c r="O98" s="5">
        <f t="shared" si="19"/>
      </c>
      <c r="P98" s="26">
        <f>IF($I97=$I98,(COUNTIF($I$7:$I$107,$I98)+1-COUNTIF($I$7:$I98,$I98))/COUNTIF($I$7:$I$107,$I98)*J98+(COUNTIF($I$7:$I98,$I98)-1)/COUNTIF($I$7:$I$107,$I98)*VLOOKUP($I98+1,$I$7:$L$107,2),J98)</f>
        <v>0</v>
      </c>
      <c r="Q98" s="28">
        <f>IF($I97=$I98,(COUNTIF($I$7:$I$107,$I98)+1-COUNTIF($I$7:$I98,$I98))/COUNTIF($I$7:$I$107,$I98)*K98+(COUNTIF($I$7:$I98,$I98)-1)/COUNTIF($I$7:$I$107,$I98)*VLOOKUP($I98+1,$I$7:$L$107,3),K98)</f>
        <v>5866.714285714286</v>
      </c>
      <c r="R98" s="32">
        <f>IF($I97=$I98,(COUNTIF($I$7:$I$107,$I98)+1-COUNTIF($I$7:$I98,$I98))/COUNTIF($I$7:$I$107,$I98)*L98+(COUNTIF($I$7:$I98,$I98)-1)/COUNTIF($I$7:$I$107,$I98)*VLOOKUP($I98+1,$I$7:$L$107,4),L98)</f>
        <v>4133.285714285714</v>
      </c>
    </row>
    <row r="99" spans="3:18" ht="12.75">
      <c r="C99" s="11">
        <f t="shared" si="20"/>
        <v>93</v>
      </c>
      <c r="D99" s="5">
        <f t="shared" si="21"/>
        <v>0</v>
      </c>
      <c r="E99" s="26">
        <f t="shared" si="22"/>
        <v>0</v>
      </c>
      <c r="F99" s="5">
        <f t="shared" si="23"/>
        <v>0</v>
      </c>
      <c r="G99" s="28">
        <f t="shared" si="24"/>
        <v>0</v>
      </c>
      <c r="H99" s="30">
        <f t="shared" si="25"/>
        <v>10000</v>
      </c>
      <c r="I99" s="11">
        <f t="shared" si="13"/>
        <v>14</v>
      </c>
      <c r="J99" s="26">
        <f t="shared" si="14"/>
        <v>0</v>
      </c>
      <c r="K99" s="28">
        <f t="shared" si="26"/>
        <v>8029</v>
      </c>
      <c r="L99" s="30">
        <f t="shared" si="16"/>
        <v>1971</v>
      </c>
      <c r="M99" s="5">
        <f t="shared" si="17"/>
        <v>0</v>
      </c>
      <c r="N99" s="10">
        <f t="shared" si="18"/>
        <v>0</v>
      </c>
      <c r="O99" s="5">
        <f t="shared" si="19"/>
      </c>
      <c r="P99" s="26">
        <f>IF($I98=$I99,(COUNTIF($I$7:$I$107,$I99)+1-COUNTIF($I$7:$I99,$I99))/COUNTIF($I$7:$I$107,$I99)*J99+(COUNTIF($I$7:$I99,$I99)-1)/COUNTIF($I$7:$I$107,$I99)*VLOOKUP($I99+1,$I$7:$L$107,2),J99)</f>
        <v>0</v>
      </c>
      <c r="Q99" s="28">
        <f>IF($I98=$I99,(COUNTIF($I$7:$I$107,$I99)+1-COUNTIF($I$7:$I99,$I99))/COUNTIF($I$7:$I$107,$I99)*K99+(COUNTIF($I$7:$I99,$I99)-1)/COUNTIF($I$7:$I$107,$I99)*VLOOKUP($I99+1,$I$7:$L$107,3),K99)</f>
        <v>5326.142857142857</v>
      </c>
      <c r="R99" s="32">
        <f>IF($I98=$I99,(COUNTIF($I$7:$I$107,$I99)+1-COUNTIF($I$7:$I99,$I99))/COUNTIF($I$7:$I$107,$I99)*L99+(COUNTIF($I$7:$I99,$I99)-1)/COUNTIF($I$7:$I$107,$I99)*VLOOKUP($I99+1,$I$7:$L$107,4),L99)</f>
        <v>4673.857142857143</v>
      </c>
    </row>
    <row r="100" spans="3:18" ht="12.75">
      <c r="C100" s="11">
        <f t="shared" si="20"/>
        <v>94</v>
      </c>
      <c r="D100" s="5">
        <f t="shared" si="21"/>
        <v>0</v>
      </c>
      <c r="E100" s="26">
        <f t="shared" si="22"/>
        <v>0</v>
      </c>
      <c r="F100" s="5">
        <f t="shared" si="23"/>
        <v>0</v>
      </c>
      <c r="G100" s="28">
        <f t="shared" si="24"/>
        <v>0</v>
      </c>
      <c r="H100" s="30">
        <f t="shared" si="25"/>
        <v>10000</v>
      </c>
      <c r="I100" s="11">
        <f t="shared" si="13"/>
        <v>14</v>
      </c>
      <c r="J100" s="26">
        <f t="shared" si="14"/>
        <v>0</v>
      </c>
      <c r="K100" s="28">
        <f t="shared" si="26"/>
        <v>8029</v>
      </c>
      <c r="L100" s="30">
        <f t="shared" si="16"/>
        <v>1971</v>
      </c>
      <c r="M100" s="5">
        <f t="shared" si="17"/>
        <v>0</v>
      </c>
      <c r="N100" s="10">
        <f t="shared" si="18"/>
        <v>0</v>
      </c>
      <c r="O100" s="5">
        <f t="shared" si="19"/>
      </c>
      <c r="P100" s="26">
        <f>IF($I99=$I100,(COUNTIF($I$7:$I$107,$I100)+1-COUNTIF($I$7:$I100,$I100))/COUNTIF($I$7:$I$107,$I100)*J100+(COUNTIF($I$7:$I100,$I100)-1)/COUNTIF($I$7:$I$107,$I100)*VLOOKUP($I100+1,$I$7:$L$107,2),J100)</f>
        <v>0</v>
      </c>
      <c r="Q100" s="28">
        <f>IF($I99=$I100,(COUNTIF($I$7:$I$107,$I100)+1-COUNTIF($I$7:$I100,$I100))/COUNTIF($I$7:$I$107,$I100)*K100+(COUNTIF($I$7:$I100,$I100)-1)/COUNTIF($I$7:$I$107,$I100)*VLOOKUP($I100+1,$I$7:$L$107,3),K100)</f>
        <v>4785.571428571428</v>
      </c>
      <c r="R100" s="32">
        <f>IF($I99=$I100,(COUNTIF($I$7:$I$107,$I100)+1-COUNTIF($I$7:$I100,$I100))/COUNTIF($I$7:$I$107,$I100)*L100+(COUNTIF($I$7:$I100,$I100)-1)/COUNTIF($I$7:$I$107,$I100)*VLOOKUP($I100+1,$I$7:$L$107,4),L100)</f>
        <v>5214.428571428571</v>
      </c>
    </row>
    <row r="101" spans="3:18" ht="12.75">
      <c r="C101" s="11">
        <f t="shared" si="20"/>
        <v>95</v>
      </c>
      <c r="D101" s="5">
        <f t="shared" si="21"/>
        <v>0</v>
      </c>
      <c r="E101" s="26">
        <f t="shared" si="22"/>
        <v>0</v>
      </c>
      <c r="F101" s="5">
        <f t="shared" si="23"/>
        <v>0</v>
      </c>
      <c r="G101" s="28">
        <f t="shared" si="24"/>
        <v>0</v>
      </c>
      <c r="H101" s="30">
        <f t="shared" si="25"/>
        <v>10000</v>
      </c>
      <c r="I101" s="11">
        <f t="shared" si="13"/>
        <v>15</v>
      </c>
      <c r="J101" s="26">
        <f t="shared" si="14"/>
        <v>0</v>
      </c>
      <c r="K101" s="28">
        <f t="shared" si="26"/>
        <v>4245</v>
      </c>
      <c r="L101" s="30">
        <f t="shared" si="16"/>
        <v>5755</v>
      </c>
      <c r="M101" s="5">
        <f t="shared" si="17"/>
        <v>0</v>
      </c>
      <c r="N101" s="10">
        <f t="shared" si="18"/>
        <v>0</v>
      </c>
      <c r="O101" s="5">
        <f t="shared" si="19"/>
        <v>15</v>
      </c>
      <c r="P101" s="26">
        <f>IF($I100=$I101,(COUNTIF($I$7:$I$107,$I101)+1-COUNTIF($I$7:$I101,$I101))/COUNTIF($I$7:$I$107,$I101)*J101+(COUNTIF($I$7:$I101,$I101)-1)/COUNTIF($I$7:$I$107,$I101)*VLOOKUP($I101+1,$I$7:$L$107,2),J101)</f>
        <v>0</v>
      </c>
      <c r="Q101" s="28">
        <f>IF($I100=$I101,(COUNTIF($I$7:$I$107,$I101)+1-COUNTIF($I$7:$I101,$I101))/COUNTIF($I$7:$I$107,$I101)*K101+(COUNTIF($I$7:$I101,$I101)-1)/COUNTIF($I$7:$I$107,$I101)*VLOOKUP($I101+1,$I$7:$L$107,3),K101)</f>
        <v>4245</v>
      </c>
      <c r="R101" s="32">
        <f>IF($I100=$I101,(COUNTIF($I$7:$I$107,$I101)+1-COUNTIF($I$7:$I101,$I101))/COUNTIF($I$7:$I$107,$I101)*L101+(COUNTIF($I$7:$I101,$I101)-1)/COUNTIF($I$7:$I$107,$I101)*VLOOKUP($I101+1,$I$7:$L$107,4),L101)</f>
        <v>5755</v>
      </c>
    </row>
    <row r="102" spans="3:18" ht="12.75">
      <c r="C102" s="11">
        <f t="shared" si="20"/>
        <v>96</v>
      </c>
      <c r="D102" s="5">
        <f t="shared" si="21"/>
        <v>0</v>
      </c>
      <c r="E102" s="26">
        <f t="shared" si="22"/>
        <v>0</v>
      </c>
      <c r="F102" s="5">
        <f t="shared" si="23"/>
        <v>0</v>
      </c>
      <c r="G102" s="28">
        <f t="shared" si="24"/>
        <v>0</v>
      </c>
      <c r="H102" s="30">
        <f t="shared" si="25"/>
        <v>10000</v>
      </c>
      <c r="I102" s="11">
        <f t="shared" si="13"/>
        <v>15</v>
      </c>
      <c r="J102" s="26">
        <f t="shared" si="14"/>
        <v>0</v>
      </c>
      <c r="K102" s="28">
        <f t="shared" si="26"/>
        <v>4245</v>
      </c>
      <c r="L102" s="30">
        <f t="shared" si="16"/>
        <v>5755</v>
      </c>
      <c r="M102" s="5">
        <f t="shared" si="17"/>
        <v>0</v>
      </c>
      <c r="N102" s="10">
        <f t="shared" si="18"/>
        <v>0</v>
      </c>
      <c r="O102" s="5">
        <f t="shared" si="19"/>
      </c>
      <c r="P102" s="26">
        <f>IF($I101=$I102,(COUNTIF($I$7:$I$107,$I102)+1-COUNTIF($I$7:$I102,$I102))/COUNTIF($I$7:$I$107,$I102)*J102+(COUNTIF($I$7:$I102,$I102)-1)/COUNTIF($I$7:$I$107,$I102)*VLOOKUP($I102+1,$I$7:$L$107,2),J102)</f>
        <v>0</v>
      </c>
      <c r="Q102" s="28">
        <f>IF($I101=$I102,(COUNTIF($I$7:$I$107,$I102)+1-COUNTIF($I$7:$I102,$I102))/COUNTIF($I$7:$I$107,$I102)*K102+(COUNTIF($I$7:$I102,$I102)-1)/COUNTIF($I$7:$I$107,$I102)*VLOOKUP($I102+1,$I$7:$L$107,3),K102)</f>
        <v>3537.5</v>
      </c>
      <c r="R102" s="32">
        <f>IF($I101=$I102,(COUNTIF($I$7:$I$107,$I102)+1-COUNTIF($I$7:$I102,$I102))/COUNTIF($I$7:$I$107,$I102)*L102+(COUNTIF($I$7:$I102,$I102)-1)/COUNTIF($I$7:$I$107,$I102)*VLOOKUP($I102+1,$I$7:$L$107,4),L102)</f>
        <v>6462.5</v>
      </c>
    </row>
    <row r="103" spans="3:18" ht="12.75">
      <c r="C103" s="11">
        <f t="shared" si="20"/>
        <v>97</v>
      </c>
      <c r="D103" s="5">
        <f t="shared" si="21"/>
        <v>0</v>
      </c>
      <c r="E103" s="26">
        <f t="shared" si="22"/>
        <v>0</v>
      </c>
      <c r="F103" s="5">
        <f t="shared" si="23"/>
        <v>0</v>
      </c>
      <c r="G103" s="28">
        <f t="shared" si="24"/>
        <v>0</v>
      </c>
      <c r="H103" s="30">
        <f t="shared" si="25"/>
        <v>10000</v>
      </c>
      <c r="I103" s="11">
        <f t="shared" si="13"/>
        <v>15</v>
      </c>
      <c r="J103" s="26">
        <f t="shared" si="14"/>
        <v>0</v>
      </c>
      <c r="K103" s="28">
        <f t="shared" si="26"/>
        <v>4245</v>
      </c>
      <c r="L103" s="30">
        <f t="shared" si="16"/>
        <v>5755</v>
      </c>
      <c r="M103" s="5">
        <f t="shared" si="17"/>
        <v>0</v>
      </c>
      <c r="N103" s="10">
        <f t="shared" si="18"/>
        <v>0</v>
      </c>
      <c r="O103" s="5">
        <f t="shared" si="19"/>
      </c>
      <c r="P103" s="26">
        <f>IF($I102=$I103,(COUNTIF($I$7:$I$107,$I103)+1-COUNTIF($I$7:$I103,$I103))/COUNTIF($I$7:$I$107,$I103)*J103+(COUNTIF($I$7:$I103,$I103)-1)/COUNTIF($I$7:$I$107,$I103)*VLOOKUP($I103+1,$I$7:$L$107,2),J103)</f>
        <v>0</v>
      </c>
      <c r="Q103" s="28">
        <f>IF($I102=$I103,(COUNTIF($I$7:$I$107,$I103)+1-COUNTIF($I$7:$I103,$I103))/COUNTIF($I$7:$I$107,$I103)*K103+(COUNTIF($I$7:$I103,$I103)-1)/COUNTIF($I$7:$I$107,$I103)*VLOOKUP($I103+1,$I$7:$L$107,3),K103)</f>
        <v>2830</v>
      </c>
      <c r="R103" s="32">
        <f>IF($I102=$I103,(COUNTIF($I$7:$I$107,$I103)+1-COUNTIF($I$7:$I103,$I103))/COUNTIF($I$7:$I$107,$I103)*L103+(COUNTIF($I$7:$I103,$I103)-1)/COUNTIF($I$7:$I$107,$I103)*VLOOKUP($I103+1,$I$7:$L$107,4),L103)</f>
        <v>7170</v>
      </c>
    </row>
    <row r="104" spans="3:18" ht="12.75">
      <c r="C104" s="11">
        <f t="shared" si="20"/>
        <v>98</v>
      </c>
      <c r="D104" s="5">
        <f t="shared" si="21"/>
        <v>0</v>
      </c>
      <c r="E104" s="26">
        <f t="shared" si="22"/>
        <v>0</v>
      </c>
      <c r="F104" s="5">
        <f t="shared" si="23"/>
        <v>0</v>
      </c>
      <c r="G104" s="28">
        <f t="shared" si="24"/>
        <v>0</v>
      </c>
      <c r="H104" s="30">
        <f t="shared" si="25"/>
        <v>10000</v>
      </c>
      <c r="I104" s="11">
        <f t="shared" si="13"/>
        <v>15</v>
      </c>
      <c r="J104" s="26">
        <f t="shared" si="14"/>
        <v>0</v>
      </c>
      <c r="K104" s="28">
        <f t="shared" si="26"/>
        <v>4245</v>
      </c>
      <c r="L104" s="30">
        <f t="shared" si="16"/>
        <v>5755</v>
      </c>
      <c r="M104" s="5">
        <f t="shared" si="17"/>
        <v>0</v>
      </c>
      <c r="N104" s="10">
        <f t="shared" si="18"/>
        <v>0</v>
      </c>
      <c r="O104" s="5">
        <f t="shared" si="19"/>
      </c>
      <c r="P104" s="26">
        <f>IF($I103=$I104,(COUNTIF($I$7:$I$107,$I104)+1-COUNTIF($I$7:$I104,$I104))/COUNTIF($I$7:$I$107,$I104)*J104+(COUNTIF($I$7:$I104,$I104)-1)/COUNTIF($I$7:$I$107,$I104)*VLOOKUP($I104+1,$I$7:$L$107,2),J104)</f>
        <v>0</v>
      </c>
      <c r="Q104" s="28">
        <f>IF($I103=$I104,(COUNTIF($I$7:$I$107,$I104)+1-COUNTIF($I$7:$I104,$I104))/COUNTIF($I$7:$I$107,$I104)*K104+(COUNTIF($I$7:$I104,$I104)-1)/COUNTIF($I$7:$I$107,$I104)*VLOOKUP($I104+1,$I$7:$L$107,3),K104)</f>
        <v>2122.5</v>
      </c>
      <c r="R104" s="32">
        <f>IF($I103=$I104,(COUNTIF($I$7:$I$107,$I104)+1-COUNTIF($I$7:$I104,$I104))/COUNTIF($I$7:$I$107,$I104)*L104+(COUNTIF($I$7:$I104,$I104)-1)/COUNTIF($I$7:$I$107,$I104)*VLOOKUP($I104+1,$I$7:$L$107,4),L104)</f>
        <v>7877.5</v>
      </c>
    </row>
    <row r="105" spans="3:18" ht="12.75">
      <c r="C105" s="11">
        <f t="shared" si="20"/>
        <v>99</v>
      </c>
      <c r="D105" s="5">
        <f t="shared" si="21"/>
        <v>0</v>
      </c>
      <c r="E105" s="26">
        <f t="shared" si="22"/>
        <v>0</v>
      </c>
      <c r="F105" s="5">
        <f t="shared" si="23"/>
        <v>0</v>
      </c>
      <c r="G105" s="28">
        <f t="shared" si="24"/>
        <v>0</v>
      </c>
      <c r="H105" s="30">
        <f t="shared" si="25"/>
        <v>10000</v>
      </c>
      <c r="I105" s="11">
        <f t="shared" si="13"/>
        <v>15</v>
      </c>
      <c r="J105" s="26">
        <f t="shared" si="14"/>
        <v>0</v>
      </c>
      <c r="K105" s="28">
        <f t="shared" si="26"/>
        <v>4245</v>
      </c>
      <c r="L105" s="30">
        <f t="shared" si="16"/>
        <v>5755</v>
      </c>
      <c r="M105" s="5">
        <f t="shared" si="17"/>
        <v>0</v>
      </c>
      <c r="N105" s="10">
        <f t="shared" si="18"/>
        <v>0</v>
      </c>
      <c r="O105" s="5">
        <f t="shared" si="19"/>
      </c>
      <c r="P105" s="26">
        <f>IF($I104=$I105,(COUNTIF($I$7:$I$107,$I105)+1-COUNTIF($I$7:$I105,$I105))/COUNTIF($I$7:$I$107,$I105)*J105+(COUNTIF($I$7:$I105,$I105)-1)/COUNTIF($I$7:$I$107,$I105)*VLOOKUP($I105+1,$I$7:$L$107,2),J105)</f>
        <v>0</v>
      </c>
      <c r="Q105" s="28">
        <f>IF($I104=$I105,(COUNTIF($I$7:$I$107,$I105)+1-COUNTIF($I$7:$I105,$I105))/COUNTIF($I$7:$I$107,$I105)*K105+(COUNTIF($I$7:$I105,$I105)-1)/COUNTIF($I$7:$I$107,$I105)*VLOOKUP($I105+1,$I$7:$L$107,3),K105)</f>
        <v>1415</v>
      </c>
      <c r="R105" s="32">
        <f>IF($I104=$I105,(COUNTIF($I$7:$I$107,$I105)+1-COUNTIF($I$7:$I105,$I105))/COUNTIF($I$7:$I$107,$I105)*L105+(COUNTIF($I$7:$I105,$I105)-1)/COUNTIF($I$7:$I$107,$I105)*VLOOKUP($I105+1,$I$7:$L$107,4),L105)</f>
        <v>8585</v>
      </c>
    </row>
    <row r="106" spans="3:18" ht="13.5" thickBot="1">
      <c r="C106" s="12">
        <f t="shared" si="20"/>
        <v>100</v>
      </c>
      <c r="D106" s="13">
        <f t="shared" si="21"/>
        <v>0</v>
      </c>
      <c r="E106" s="27">
        <f t="shared" si="22"/>
        <v>0</v>
      </c>
      <c r="F106" s="13">
        <f t="shared" si="23"/>
        <v>0</v>
      </c>
      <c r="G106" s="29">
        <f t="shared" si="24"/>
        <v>0</v>
      </c>
      <c r="H106" s="31">
        <f t="shared" si="25"/>
        <v>10000</v>
      </c>
      <c r="I106" s="11">
        <f t="shared" si="13"/>
        <v>15</v>
      </c>
      <c r="J106" s="26">
        <f t="shared" si="14"/>
        <v>0</v>
      </c>
      <c r="K106" s="28">
        <f t="shared" si="26"/>
        <v>4245</v>
      </c>
      <c r="L106" s="30">
        <f t="shared" si="16"/>
        <v>5755</v>
      </c>
      <c r="M106" s="5">
        <f t="shared" si="17"/>
        <v>0</v>
      </c>
      <c r="N106" s="10">
        <f t="shared" si="18"/>
        <v>0</v>
      </c>
      <c r="O106" s="5">
        <f t="shared" si="19"/>
      </c>
      <c r="P106" s="26">
        <f>IF($I105=$I106,(COUNTIF($I$7:$I$107,$I106)+1-COUNTIF($I$7:$I106,$I106))/COUNTIF($I$7:$I$107,$I106)*J106+(COUNTIF($I$7:$I106,$I106)-1)/COUNTIF($I$7:$I$107,$I106)*VLOOKUP($I106+1,$I$7:$L$107,2),J106)</f>
        <v>0</v>
      </c>
      <c r="Q106" s="28">
        <f>IF($I105=$I106,(COUNTIF($I$7:$I$107,$I106)+1-COUNTIF($I$7:$I106,$I106))/COUNTIF($I$7:$I$107,$I106)*K106+(COUNTIF($I$7:$I106,$I106)-1)/COUNTIF($I$7:$I$107,$I106)*VLOOKUP($I106+1,$I$7:$L$107,3),K106)</f>
        <v>707.5</v>
      </c>
      <c r="R106" s="32">
        <f>IF($I105=$I106,(COUNTIF($I$7:$I$107,$I106)+1-COUNTIF($I$7:$I106,$I106))/COUNTIF($I$7:$I$107,$I106)*L106+(COUNTIF($I$7:$I106,$I106)-1)/COUNTIF($I$7:$I$107,$I106)*VLOOKUP($I106+1,$I$7:$L$107,4),L106)</f>
        <v>9292.5</v>
      </c>
    </row>
    <row r="107" spans="8:18" ht="13.5" thickBot="1">
      <c r="H107" s="5"/>
      <c r="I107" s="12">
        <f>$D$1+1</f>
        <v>16</v>
      </c>
      <c r="J107" s="27">
        <v>0</v>
      </c>
      <c r="K107" s="29">
        <f t="shared" si="26"/>
        <v>0</v>
      </c>
      <c r="L107" s="31">
        <f>$B$1</f>
        <v>10000</v>
      </c>
      <c r="M107" s="13">
        <f t="shared" si="17"/>
        <v>0</v>
      </c>
      <c r="N107" s="14">
        <f t="shared" si="18"/>
        <v>0</v>
      </c>
      <c r="O107" s="13">
        <f t="shared" si="19"/>
        <v>16</v>
      </c>
      <c r="P107" s="27">
        <f>IF($I106=$I107,(COUNTIF($I$7:$I$107,$I107)+1-COUNTIF($I$7:$I107,$I107))/COUNTIF($I$7:$I$107,$I107)*J107+(COUNTIF($I$7:$I107,$I107)-1)/COUNTIF($I$7:$I$107,$I107)*VLOOKUP($I107+1,$I$7:$L$107,2),J107)</f>
        <v>0</v>
      </c>
      <c r="Q107" s="29">
        <f>IF($I106=$I107,(COUNTIF($I$7:$I$107,$I107)+1-COUNTIF($I$7:$I107,$I107))/COUNTIF($I$7:$I$107,$I107)*K107+(COUNTIF($I$7:$I107,$I107)-1)/COUNTIF($I$7:$I$107,$I107)*VLOOKUP($I107+1,$I$7:$L$107,3),K107)</f>
        <v>0</v>
      </c>
      <c r="R107" s="33">
        <f>IF($I106=$I107,(COUNTIF($I$7:$I$107,$I107)+1-COUNTIF($I$7:$I107,$I107))/COUNTIF($I$7:$I$107,$I107)*L107+(COUNTIF($I$7:$I107,$I107)-1)/COUNTIF($I$7:$I$107,$I107)*VLOOKUP($I107+1,$I$7:$L$107,4),L107)</f>
        <v>10000</v>
      </c>
    </row>
  </sheetData>
  <sheetProtection sheet="1" objects="1" scenarios="1"/>
  <mergeCells count="4">
    <mergeCell ref="C4:H4"/>
    <mergeCell ref="O4:R4"/>
    <mergeCell ref="I4:N4"/>
    <mergeCell ref="A7:A1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Kisegítő iskola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Balaton</dc:creator>
  <cp:keywords/>
  <dc:description/>
  <cp:lastModifiedBy>KöMaL</cp:lastModifiedBy>
  <dcterms:created xsi:type="dcterms:W3CDTF">2006-11-22T20:05:31Z</dcterms:created>
  <dcterms:modified xsi:type="dcterms:W3CDTF">2007-01-24T20:19:59Z</dcterms:modified>
  <cp:category/>
  <cp:version/>
  <cp:contentType/>
  <cp:contentStatus/>
</cp:coreProperties>
</file>